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erdeiral\Google Drive\UNIRIO - Pos Doc\3. Revisão Sistemática\"/>
    </mc:Choice>
  </mc:AlternateContent>
  <bookViews>
    <workbookView xWindow="0" yWindow="0" windowWidth="28800" windowHeight="12585" tabRatio="531"/>
  </bookViews>
  <sheets>
    <sheet name="General" sheetId="2" r:id="rId1"/>
    <sheet name="1st Filter" sheetId="3" r:id="rId2"/>
    <sheet name="2nd Filter" sheetId="4" r:id="rId3"/>
    <sheet name="Extraction" sheetId="5" r:id="rId4"/>
    <sheet name="General Analysis" sheetId="6" r:id="rId5"/>
    <sheet name="Contributions status" sheetId="7" r:id="rId6"/>
  </sheets>
  <definedNames>
    <definedName name="_xlnm._FilterDatabase" localSheetId="1" hidden="1">'1st Filter'!$A$3:$O$386</definedName>
    <definedName name="_xlnm._FilterDatabase" localSheetId="2" hidden="1">'2nd Filter'!$A$3:$N$212</definedName>
    <definedName name="_xlnm._FilterDatabase" localSheetId="5" hidden="1">'Contributions status'!$A$1:$AB$154</definedName>
  </definedNames>
  <calcPr calcId="152511"/>
</workbook>
</file>

<file path=xl/calcChain.xml><?xml version="1.0" encoding="utf-8"?>
<calcChain xmlns="http://schemas.openxmlformats.org/spreadsheetml/2006/main">
  <c r="I154" i="7" l="1"/>
  <c r="I153" i="7"/>
  <c r="I152" i="7"/>
  <c r="I151" i="7"/>
  <c r="I150" i="7"/>
  <c r="I149" i="7"/>
  <c r="I148" i="7"/>
  <c r="I147" i="7"/>
  <c r="I146" i="7"/>
  <c r="I145" i="7"/>
  <c r="I144" i="7"/>
  <c r="I143" i="7"/>
  <c r="I142" i="7"/>
  <c r="I141" i="7"/>
  <c r="I140" i="7"/>
  <c r="I139" i="7"/>
  <c r="I138" i="7"/>
  <c r="I137" i="7"/>
  <c r="I136" i="7"/>
  <c r="I135" i="7"/>
  <c r="I134" i="7"/>
  <c r="I133" i="7"/>
  <c r="I132" i="7"/>
  <c r="I131" i="7"/>
  <c r="I130" i="7"/>
  <c r="I129" i="7"/>
  <c r="I128" i="7"/>
  <c r="I127" i="7"/>
  <c r="I126" i="7"/>
  <c r="I125" i="7"/>
  <c r="I124" i="7"/>
  <c r="I123" i="7"/>
  <c r="I122" i="7"/>
  <c r="I121" i="7"/>
  <c r="I120" i="7"/>
  <c r="I119" i="7"/>
  <c r="I118" i="7"/>
  <c r="I117" i="7"/>
  <c r="I116" i="7"/>
  <c r="I115" i="7"/>
  <c r="I114" i="7"/>
  <c r="I113" i="7"/>
  <c r="I112" i="7"/>
  <c r="I111" i="7"/>
  <c r="I110" i="7"/>
  <c r="I109" i="7"/>
  <c r="I108" i="7"/>
  <c r="I107" i="7"/>
  <c r="I106" i="7"/>
  <c r="I105" i="7"/>
  <c r="I104" i="7"/>
  <c r="I103" i="7"/>
  <c r="I102" i="7"/>
  <c r="I101" i="7"/>
  <c r="I100" i="7"/>
  <c r="I99" i="7"/>
  <c r="I98" i="7"/>
  <c r="I97" i="7"/>
  <c r="I96" i="7"/>
  <c r="I95" i="7"/>
  <c r="I94" i="7"/>
  <c r="I93" i="7"/>
  <c r="I92" i="7"/>
  <c r="I91" i="7"/>
  <c r="I90" i="7"/>
  <c r="I89" i="7"/>
  <c r="I88" i="7"/>
  <c r="I87" i="7"/>
  <c r="I86" i="7"/>
  <c r="I85" i="7"/>
  <c r="I84" i="7"/>
  <c r="I83" i="7"/>
  <c r="I82" i="7"/>
  <c r="I81" i="7"/>
  <c r="I80" i="7"/>
  <c r="I79" i="7"/>
  <c r="I78" i="7"/>
  <c r="I77" i="7"/>
  <c r="I76" i="7"/>
  <c r="I75" i="7"/>
  <c r="I74" i="7"/>
  <c r="I73" i="7"/>
  <c r="I72" i="7"/>
  <c r="I71" i="7"/>
  <c r="I70" i="7"/>
  <c r="I69" i="7"/>
  <c r="I68" i="7"/>
  <c r="I67" i="7"/>
  <c r="I66" i="7"/>
  <c r="I65" i="7"/>
  <c r="I64" i="7"/>
  <c r="I63" i="7"/>
  <c r="I62" i="7"/>
  <c r="I61" i="7"/>
  <c r="I60" i="7"/>
  <c r="I59" i="7"/>
  <c r="I58" i="7"/>
  <c r="I57" i="7"/>
  <c r="I56" i="7"/>
  <c r="I55" i="7"/>
  <c r="I54" i="7"/>
  <c r="I53" i="7"/>
  <c r="I52" i="7"/>
  <c r="I51" i="7"/>
  <c r="I50" i="7"/>
  <c r="I49" i="7"/>
  <c r="I48" i="7"/>
  <c r="I47" i="7"/>
  <c r="I46" i="7"/>
  <c r="I45" i="7"/>
  <c r="I44" i="7"/>
  <c r="I43" i="7"/>
  <c r="I42" i="7"/>
  <c r="I41" i="7"/>
  <c r="I40" i="7"/>
  <c r="I39" i="7"/>
  <c r="I38" i="7"/>
  <c r="I37" i="7"/>
  <c r="I36" i="7"/>
  <c r="I35" i="7"/>
  <c r="I34" i="7"/>
  <c r="I33" i="7"/>
  <c r="I32" i="7"/>
  <c r="I31" i="7"/>
  <c r="I30" i="7"/>
  <c r="I29" i="7"/>
  <c r="I28" i="7"/>
  <c r="I27" i="7"/>
  <c r="I26" i="7"/>
  <c r="I25" i="7"/>
  <c r="I24" i="7"/>
  <c r="I23" i="7"/>
  <c r="I22" i="7"/>
  <c r="I21" i="7"/>
  <c r="I20" i="7"/>
  <c r="I19" i="7"/>
  <c r="I18" i="7"/>
  <c r="I17" i="7"/>
  <c r="I16" i="7"/>
  <c r="I15" i="7"/>
  <c r="I14" i="7"/>
  <c r="I13" i="7"/>
  <c r="I12" i="7"/>
  <c r="I11" i="7"/>
  <c r="I10" i="7"/>
  <c r="I9" i="7"/>
  <c r="I8" i="7"/>
  <c r="I7" i="7"/>
  <c r="I6" i="7"/>
  <c r="I5" i="7"/>
  <c r="I4" i="7"/>
  <c r="I3" i="7"/>
  <c r="I2" i="7"/>
  <c r="B212" i="6"/>
  <c r="R209" i="6"/>
  <c r="S208" i="6"/>
  <c r="R208" i="6"/>
  <c r="Q208" i="6"/>
  <c r="Q209" i="6" s="1"/>
  <c r="P208" i="6"/>
  <c r="P209" i="6" s="1"/>
  <c r="O208" i="6"/>
  <c r="N208" i="6"/>
  <c r="N209" i="6" s="1"/>
  <c r="M208" i="6"/>
  <c r="M209" i="6" s="1"/>
  <c r="L208" i="6"/>
  <c r="L209" i="6" s="1"/>
  <c r="K208" i="6"/>
  <c r="J208" i="6"/>
  <c r="J209" i="6" s="1"/>
  <c r="I208" i="6"/>
  <c r="I209" i="6" s="1"/>
  <c r="H208" i="6"/>
  <c r="H209" i="6" s="1"/>
  <c r="G208" i="6"/>
  <c r="F208" i="6"/>
  <c r="F209" i="6" s="1"/>
  <c r="E208" i="6"/>
  <c r="E209" i="6" s="1"/>
  <c r="T207" i="6"/>
  <c r="T206" i="6"/>
  <c r="T205" i="6"/>
  <c r="T204" i="6"/>
  <c r="T203" i="6"/>
  <c r="T202" i="6"/>
  <c r="T201" i="6"/>
  <c r="T200" i="6"/>
  <c r="T199" i="6"/>
  <c r="T198" i="6"/>
  <c r="T197" i="6"/>
  <c r="T196" i="6"/>
  <c r="T195" i="6"/>
  <c r="T194" i="6"/>
  <c r="T193" i="6"/>
  <c r="T192" i="6"/>
  <c r="T191" i="6"/>
  <c r="T190" i="6"/>
  <c r="T189" i="6"/>
  <c r="T188" i="6"/>
  <c r="T187" i="6"/>
  <c r="T186" i="6"/>
  <c r="T185" i="6"/>
  <c r="T184" i="6"/>
  <c r="T183" i="6"/>
  <c r="S180" i="6"/>
  <c r="R180" i="6"/>
  <c r="Q180" i="6"/>
  <c r="P180" i="6"/>
  <c r="O180" i="6"/>
  <c r="N180" i="6"/>
  <c r="M180" i="6"/>
  <c r="L180" i="6"/>
  <c r="K180" i="6"/>
  <c r="J180" i="6"/>
  <c r="I180" i="6"/>
  <c r="H180" i="6"/>
  <c r="G180" i="6"/>
  <c r="F180" i="6"/>
  <c r="E180" i="6"/>
  <c r="T179" i="6"/>
  <c r="T178" i="6"/>
  <c r="T177" i="6"/>
  <c r="T176" i="6"/>
  <c r="T175" i="6"/>
  <c r="T174" i="6"/>
  <c r="T173" i="6"/>
  <c r="T172" i="6"/>
  <c r="T171" i="6"/>
  <c r="T170" i="6"/>
  <c r="T169" i="6"/>
  <c r="T168" i="6"/>
  <c r="T167" i="6"/>
  <c r="T166" i="6"/>
  <c r="T165" i="6"/>
  <c r="T164" i="6"/>
  <c r="T163" i="6"/>
  <c r="T162" i="6"/>
  <c r="T161" i="6"/>
  <c r="T160" i="6"/>
  <c r="T159" i="6"/>
  <c r="T158" i="6"/>
  <c r="T157" i="6"/>
  <c r="T156" i="6"/>
  <c r="T155" i="6"/>
  <c r="T154" i="6"/>
  <c r="T153" i="6"/>
  <c r="T152" i="6"/>
  <c r="T151" i="6"/>
  <c r="T150" i="6"/>
  <c r="T149" i="6"/>
  <c r="T148" i="6"/>
  <c r="T147" i="6"/>
  <c r="T146" i="6"/>
  <c r="T145" i="6"/>
  <c r="T144" i="6"/>
  <c r="T143" i="6"/>
  <c r="T142" i="6"/>
  <c r="T141" i="6"/>
  <c r="T140" i="6"/>
  <c r="T139" i="6"/>
  <c r="T138" i="6"/>
  <c r="T137" i="6"/>
  <c r="T136" i="6"/>
  <c r="E131" i="6"/>
  <c r="E130" i="6"/>
  <c r="E129" i="6"/>
  <c r="E128" i="6"/>
  <c r="E127" i="6"/>
  <c r="E126" i="6"/>
  <c r="E125" i="6"/>
  <c r="E124" i="6"/>
  <c r="E123" i="6"/>
  <c r="E122" i="6"/>
  <c r="E121" i="6"/>
  <c r="E120" i="6"/>
  <c r="E119" i="6"/>
  <c r="E118" i="6"/>
  <c r="E117" i="6"/>
  <c r="E116" i="6"/>
  <c r="E115" i="6"/>
  <c r="E114" i="6"/>
  <c r="E113" i="6"/>
  <c r="E112" i="6"/>
  <c r="E111" i="6"/>
  <c r="E110" i="6"/>
  <c r="E109" i="6"/>
  <c r="E108" i="6"/>
  <c r="E107" i="6"/>
  <c r="Y104" i="6"/>
  <c r="V104" i="6"/>
  <c r="N104" i="6"/>
  <c r="I104" i="6"/>
  <c r="H104" i="6"/>
  <c r="AD101" i="6"/>
  <c r="Z104" i="6" s="1"/>
  <c r="AC101" i="6"/>
  <c r="AB101" i="6"/>
  <c r="AA101" i="6"/>
  <c r="X104" i="6" s="1"/>
  <c r="Z101" i="6"/>
  <c r="U104" i="6" s="1"/>
  <c r="Y101" i="6"/>
  <c r="X101" i="6"/>
  <c r="W101" i="6"/>
  <c r="T104" i="6" s="1"/>
  <c r="V101" i="6"/>
  <c r="D104" i="6" s="1"/>
  <c r="U101" i="6"/>
  <c r="S104" i="6" s="1"/>
  <c r="T101" i="6"/>
  <c r="S101" i="6"/>
  <c r="Q104" i="6" s="1"/>
  <c r="R101" i="6"/>
  <c r="P104" i="6" s="1"/>
  <c r="Q101" i="6"/>
  <c r="P101" i="6"/>
  <c r="O104" i="6" s="1"/>
  <c r="O101" i="6"/>
  <c r="N101" i="6"/>
  <c r="M101" i="6"/>
  <c r="L104" i="6" s="1"/>
  <c r="L101" i="6"/>
  <c r="W104" i="6" s="1"/>
  <c r="K101" i="6"/>
  <c r="K104" i="6" s="1"/>
  <c r="J101" i="6"/>
  <c r="J104" i="6" s="1"/>
  <c r="I101" i="6"/>
  <c r="H101" i="6"/>
  <c r="G101" i="6"/>
  <c r="G104" i="6" s="1"/>
  <c r="F101" i="6"/>
  <c r="F104" i="6" s="1"/>
  <c r="E101" i="6"/>
  <c r="D101" i="6"/>
  <c r="C101" i="6"/>
  <c r="C104" i="6" s="1"/>
  <c r="B101" i="6"/>
  <c r="B104" i="6" s="1"/>
  <c r="D83" i="6"/>
  <c r="C83" i="6"/>
  <c r="B83" i="6"/>
  <c r="E82" i="6"/>
  <c r="E81" i="6"/>
  <c r="E80" i="6"/>
  <c r="E79" i="6"/>
  <c r="E78" i="6"/>
  <c r="E77" i="6"/>
  <c r="E76" i="6"/>
  <c r="E75" i="6"/>
  <c r="E74" i="6"/>
  <c r="E73" i="6"/>
  <c r="E72" i="6"/>
  <c r="E71" i="6"/>
  <c r="E70" i="6"/>
  <c r="E69" i="6"/>
  <c r="E68" i="6"/>
  <c r="N63" i="6"/>
  <c r="M63" i="6"/>
  <c r="L63" i="6"/>
  <c r="K63" i="6"/>
  <c r="J63" i="6"/>
  <c r="I63" i="6"/>
  <c r="H63" i="6"/>
  <c r="G63" i="6"/>
  <c r="F63" i="6"/>
  <c r="E63" i="6"/>
  <c r="D63" i="6"/>
  <c r="C63" i="6"/>
  <c r="B63" i="6"/>
  <c r="O62" i="6"/>
  <c r="O61" i="6"/>
  <c r="O60" i="6"/>
  <c r="O59" i="6"/>
  <c r="O58" i="6"/>
  <c r="O57" i="6"/>
  <c r="O56" i="6"/>
  <c r="O55" i="6"/>
  <c r="O54" i="6"/>
  <c r="O53" i="6"/>
  <c r="O52" i="6"/>
  <c r="O51" i="6"/>
  <c r="O50" i="6"/>
  <c r="O49" i="6"/>
  <c r="O48" i="6"/>
  <c r="O63" i="6" s="1"/>
  <c r="E45" i="6"/>
  <c r="D45" i="6"/>
  <c r="C45" i="6"/>
  <c r="B45" i="6"/>
  <c r="H44" i="6"/>
  <c r="G44" i="6"/>
  <c r="F44" i="6"/>
  <c r="J44" i="6" s="1"/>
  <c r="I43" i="6"/>
  <c r="H43" i="6"/>
  <c r="G43" i="6"/>
  <c r="F43" i="6"/>
  <c r="J43" i="6" s="1"/>
  <c r="F42" i="6"/>
  <c r="F41" i="6"/>
  <c r="H40" i="6"/>
  <c r="G40" i="6"/>
  <c r="F40" i="6"/>
  <c r="J40" i="6" s="1"/>
  <c r="I39" i="6"/>
  <c r="H39" i="6"/>
  <c r="G39" i="6"/>
  <c r="F39" i="6"/>
  <c r="J39" i="6" s="1"/>
  <c r="J38" i="6"/>
  <c r="I38" i="6"/>
  <c r="F38" i="6"/>
  <c r="F37" i="6"/>
  <c r="H36" i="6"/>
  <c r="G36" i="6"/>
  <c r="F36" i="6"/>
  <c r="J36" i="6" s="1"/>
  <c r="I35" i="6"/>
  <c r="H35" i="6"/>
  <c r="G35" i="6"/>
  <c r="F35" i="6"/>
  <c r="J35" i="6" s="1"/>
  <c r="J34" i="6"/>
  <c r="I34" i="6"/>
  <c r="F34" i="6"/>
  <c r="J33" i="6"/>
  <c r="G33" i="6"/>
  <c r="F33" i="6"/>
  <c r="H32" i="6"/>
  <c r="G32" i="6"/>
  <c r="F32" i="6"/>
  <c r="J32" i="6" s="1"/>
  <c r="I31" i="6"/>
  <c r="H31" i="6"/>
  <c r="G31" i="6"/>
  <c r="F31" i="6"/>
  <c r="J31" i="6" s="1"/>
  <c r="F30" i="6"/>
  <c r="G19" i="6"/>
  <c r="D19" i="6"/>
  <c r="C19" i="6"/>
  <c r="B19" i="6"/>
  <c r="G18" i="6"/>
  <c r="F18" i="6"/>
  <c r="E18" i="6"/>
  <c r="G17" i="6"/>
  <c r="F17" i="6"/>
  <c r="E17" i="6"/>
  <c r="G16" i="6"/>
  <c r="F16" i="6"/>
  <c r="E16" i="6"/>
  <c r="G15" i="6"/>
  <c r="F15" i="6"/>
  <c r="E15" i="6"/>
  <c r="G14" i="6"/>
  <c r="F14" i="6"/>
  <c r="E14" i="6"/>
  <c r="G13" i="6"/>
  <c r="F13" i="6"/>
  <c r="E13" i="6"/>
  <c r="G12" i="6"/>
  <c r="F12" i="6"/>
  <c r="E12" i="6"/>
  <c r="G11" i="6"/>
  <c r="F11" i="6"/>
  <c r="E11" i="6"/>
  <c r="G10" i="6"/>
  <c r="F10" i="6"/>
  <c r="E10" i="6"/>
  <c r="G9" i="6"/>
  <c r="F9" i="6"/>
  <c r="E9" i="6"/>
  <c r="G8" i="6"/>
  <c r="F8" i="6"/>
  <c r="E8" i="6"/>
  <c r="G7" i="6"/>
  <c r="F7" i="6"/>
  <c r="E7" i="6"/>
  <c r="G6" i="6"/>
  <c r="F6" i="6"/>
  <c r="E6" i="6"/>
  <c r="G5" i="6"/>
  <c r="F5" i="6"/>
  <c r="E5" i="6"/>
  <c r="G4" i="6"/>
  <c r="F4" i="6"/>
  <c r="E4" i="6"/>
  <c r="AE132" i="5"/>
  <c r="Z132" i="5"/>
  <c r="Z131" i="5"/>
  <c r="AE131" i="5" s="1"/>
  <c r="AE130" i="5"/>
  <c r="Z130" i="5"/>
  <c r="Z129" i="5"/>
  <c r="AE129" i="5" s="1"/>
  <c r="AE128" i="5"/>
  <c r="Z128" i="5"/>
  <c r="Z127" i="5"/>
  <c r="AE127" i="5" s="1"/>
  <c r="AE126" i="5"/>
  <c r="Z126" i="5"/>
  <c r="Z125" i="5"/>
  <c r="AE125" i="5" s="1"/>
  <c r="AE124" i="5"/>
  <c r="Z124" i="5"/>
  <c r="Z123" i="5"/>
  <c r="AE123" i="5" s="1"/>
  <c r="AE122" i="5"/>
  <c r="Z122" i="5"/>
  <c r="Z121" i="5"/>
  <c r="AE121" i="5" s="1"/>
  <c r="AE120" i="5"/>
  <c r="Z120" i="5"/>
  <c r="Z119" i="5"/>
  <c r="AE119" i="5" s="1"/>
  <c r="AE118" i="5"/>
  <c r="Z118" i="5"/>
  <c r="Z117" i="5"/>
  <c r="AE117" i="5" s="1"/>
  <c r="AE116" i="5"/>
  <c r="Z116" i="5"/>
  <c r="Z115" i="5"/>
  <c r="AE115" i="5" s="1"/>
  <c r="AE114" i="5"/>
  <c r="Z114" i="5"/>
  <c r="Z113" i="5"/>
  <c r="AE113" i="5" s="1"/>
  <c r="AE112" i="5"/>
  <c r="Z112" i="5"/>
  <c r="Z111" i="5"/>
  <c r="AE111" i="5" s="1"/>
  <c r="AE110" i="5"/>
  <c r="Z110" i="5"/>
  <c r="Z109" i="5"/>
  <c r="AE109" i="5" s="1"/>
  <c r="AE108" i="5"/>
  <c r="Z108" i="5"/>
  <c r="Z107" i="5"/>
  <c r="AE107" i="5" s="1"/>
  <c r="AE106" i="5"/>
  <c r="Z106" i="5"/>
  <c r="Z105" i="5"/>
  <c r="AE105" i="5" s="1"/>
  <c r="AE104" i="5"/>
  <c r="Z104" i="5"/>
  <c r="Z103" i="5"/>
  <c r="AE103" i="5" s="1"/>
  <c r="AE102" i="5"/>
  <c r="Z102" i="5"/>
  <c r="Z101" i="5"/>
  <c r="AE101" i="5" s="1"/>
  <c r="AE100" i="5"/>
  <c r="Z100" i="5"/>
  <c r="Z99" i="5"/>
  <c r="AE99" i="5" s="1"/>
  <c r="AE98" i="5"/>
  <c r="Z98" i="5"/>
  <c r="Z97" i="5"/>
  <c r="AE97" i="5" s="1"/>
  <c r="AE96" i="5"/>
  <c r="Z96" i="5"/>
  <c r="Z95" i="5"/>
  <c r="AE95" i="5" s="1"/>
  <c r="AE94" i="5"/>
  <c r="Z94" i="5"/>
  <c r="Z93" i="5"/>
  <c r="AE93" i="5" s="1"/>
  <c r="AE92" i="5"/>
  <c r="Z92" i="5"/>
  <c r="Z91" i="5"/>
  <c r="AE91" i="5" s="1"/>
  <c r="AE90" i="5"/>
  <c r="Z90" i="5"/>
  <c r="Z89" i="5"/>
  <c r="AE89" i="5" s="1"/>
  <c r="AE88" i="5"/>
  <c r="Z88" i="5"/>
  <c r="Z87" i="5"/>
  <c r="AE87" i="5" s="1"/>
  <c r="AE86" i="5"/>
  <c r="Z86" i="5"/>
  <c r="Z85" i="5"/>
  <c r="AE85" i="5" s="1"/>
  <c r="AE84" i="5"/>
  <c r="Z84" i="5"/>
  <c r="Z83" i="5"/>
  <c r="AE83" i="5" s="1"/>
  <c r="AE82" i="5"/>
  <c r="Z82" i="5"/>
  <c r="Z81" i="5"/>
  <c r="AE81" i="5" s="1"/>
  <c r="AE80" i="5"/>
  <c r="Z80" i="5"/>
  <c r="Z79" i="5"/>
  <c r="AE79" i="5" s="1"/>
  <c r="AE78" i="5"/>
  <c r="Z78" i="5"/>
  <c r="Z77" i="5"/>
  <c r="AE77" i="5" s="1"/>
  <c r="AE76" i="5"/>
  <c r="Z76" i="5"/>
  <c r="Z75" i="5"/>
  <c r="AE75" i="5" s="1"/>
  <c r="AE74" i="5"/>
  <c r="Z74" i="5"/>
  <c r="Z73" i="5"/>
  <c r="AE73" i="5" s="1"/>
  <c r="AE72" i="5"/>
  <c r="Z72" i="5"/>
  <c r="Z71" i="5"/>
  <c r="AE71" i="5" s="1"/>
  <c r="AE70" i="5"/>
  <c r="Z70" i="5"/>
  <c r="Z69" i="5"/>
  <c r="AE69" i="5" s="1"/>
  <c r="AE68" i="5"/>
  <c r="Z68" i="5"/>
  <c r="Z67" i="5"/>
  <c r="AE67" i="5" s="1"/>
  <c r="AE66" i="5"/>
  <c r="Z66" i="5"/>
  <c r="Z65" i="5"/>
  <c r="AE65" i="5" s="1"/>
  <c r="AE64" i="5"/>
  <c r="Z64" i="5"/>
  <c r="Z63" i="5"/>
  <c r="AE63" i="5" s="1"/>
  <c r="AE62" i="5"/>
  <c r="Z62" i="5"/>
  <c r="Z61" i="5"/>
  <c r="AE61" i="5" s="1"/>
  <c r="AE60" i="5"/>
  <c r="Z60" i="5"/>
  <c r="Z59" i="5"/>
  <c r="AE59" i="5" s="1"/>
  <c r="AE58" i="5"/>
  <c r="Z58" i="5"/>
  <c r="Z57" i="5"/>
  <c r="AE57" i="5" s="1"/>
  <c r="AE56" i="5"/>
  <c r="Z56" i="5"/>
  <c r="Z55" i="5"/>
  <c r="AE55" i="5" s="1"/>
  <c r="AE54" i="5"/>
  <c r="Z54" i="5"/>
  <c r="Z53" i="5"/>
  <c r="AE53" i="5" s="1"/>
  <c r="AE52" i="5"/>
  <c r="Z52" i="5"/>
  <c r="Z51" i="5"/>
  <c r="AE51" i="5" s="1"/>
  <c r="AE50" i="5"/>
  <c r="Z50" i="5"/>
  <c r="Z49" i="5"/>
  <c r="AE49" i="5" s="1"/>
  <c r="AE48" i="5"/>
  <c r="Z48" i="5"/>
  <c r="Z47" i="5"/>
  <c r="AE47" i="5" s="1"/>
  <c r="AE46" i="5"/>
  <c r="Z46" i="5"/>
  <c r="Z45" i="5"/>
  <c r="AE45" i="5" s="1"/>
  <c r="AE44" i="5"/>
  <c r="Z44" i="5"/>
  <c r="Z43" i="5"/>
  <c r="AE43" i="5" s="1"/>
  <c r="AE42" i="5"/>
  <c r="Z42" i="5"/>
  <c r="Z41" i="5"/>
  <c r="AE41" i="5" s="1"/>
  <c r="AE40" i="5"/>
  <c r="Z40" i="5"/>
  <c r="Z39" i="5"/>
  <c r="AE39" i="5" s="1"/>
  <c r="AE38" i="5"/>
  <c r="Z38" i="5"/>
  <c r="Z37" i="5"/>
  <c r="AE37" i="5" s="1"/>
  <c r="AE36" i="5"/>
  <c r="Z36" i="5"/>
  <c r="Z35" i="5"/>
  <c r="AE35" i="5" s="1"/>
  <c r="AE34" i="5"/>
  <c r="Z34" i="5"/>
  <c r="Z33" i="5"/>
  <c r="AE33" i="5" s="1"/>
  <c r="AE32" i="5"/>
  <c r="Z32" i="5"/>
  <c r="Z31" i="5"/>
  <c r="AE31" i="5" s="1"/>
  <c r="AE30" i="5"/>
  <c r="Z30" i="5"/>
  <c r="Z29" i="5"/>
  <c r="AE29" i="5" s="1"/>
  <c r="AE28" i="5"/>
  <c r="Z28" i="5"/>
  <c r="Z27" i="5"/>
  <c r="AE27" i="5" s="1"/>
  <c r="AE26" i="5"/>
  <c r="Z26" i="5"/>
  <c r="Z25" i="5"/>
  <c r="AE25" i="5" s="1"/>
  <c r="AE24" i="5"/>
  <c r="Z24" i="5"/>
  <c r="Z23" i="5"/>
  <c r="AE23" i="5" s="1"/>
  <c r="AE22" i="5"/>
  <c r="Z22" i="5"/>
  <c r="Z21" i="5"/>
  <c r="AE21" i="5" s="1"/>
  <c r="AE20" i="5"/>
  <c r="Z20" i="5"/>
  <c r="Z19" i="5"/>
  <c r="AE19" i="5" s="1"/>
  <c r="AE18" i="5"/>
  <c r="Z18" i="5"/>
  <c r="Z17" i="5"/>
  <c r="AE17" i="5" s="1"/>
  <c r="AE16" i="5"/>
  <c r="Z16" i="5"/>
  <c r="Z15" i="5"/>
  <c r="AE15" i="5" s="1"/>
  <c r="AE14" i="5"/>
  <c r="Z14" i="5"/>
  <c r="Z13" i="5"/>
  <c r="AE13" i="5" s="1"/>
  <c r="AE12" i="5"/>
  <c r="Z12" i="5"/>
  <c r="Z11" i="5"/>
  <c r="AE11" i="5" s="1"/>
  <c r="AE10" i="5"/>
  <c r="Z10" i="5"/>
  <c r="Z9" i="5"/>
  <c r="AE9" i="5" s="1"/>
  <c r="AE8" i="5"/>
  <c r="Z8" i="5"/>
  <c r="Z7" i="5"/>
  <c r="AE7" i="5" s="1"/>
  <c r="AE6" i="5"/>
  <c r="Z6" i="5"/>
  <c r="Z5" i="5"/>
  <c r="AE5" i="5" s="1"/>
  <c r="AE4" i="5"/>
  <c r="Z4" i="5"/>
  <c r="M104" i="6" l="1"/>
  <c r="E104" i="6"/>
  <c r="I37" i="6"/>
  <c r="H37" i="6"/>
  <c r="J37" i="6"/>
  <c r="G37" i="6"/>
  <c r="H42" i="6"/>
  <c r="G42" i="6"/>
  <c r="J42" i="6"/>
  <c r="I42" i="6"/>
  <c r="G209" i="6"/>
  <c r="K209" i="6"/>
  <c r="O209" i="6"/>
  <c r="S209" i="6"/>
  <c r="H30" i="6"/>
  <c r="G30" i="6"/>
  <c r="I41" i="6"/>
  <c r="H41" i="6"/>
  <c r="R104" i="6"/>
  <c r="T208" i="6"/>
  <c r="I30" i="6"/>
  <c r="H34" i="6"/>
  <c r="G34" i="6"/>
  <c r="G41" i="6"/>
  <c r="F45" i="6"/>
  <c r="T180" i="6"/>
  <c r="J30" i="6"/>
  <c r="I33" i="6"/>
  <c r="H33" i="6"/>
  <c r="H38" i="6"/>
  <c r="G38" i="6"/>
  <c r="J41" i="6"/>
  <c r="H45" i="6"/>
  <c r="I32" i="6"/>
  <c r="I36" i="6"/>
  <c r="I40" i="6"/>
  <c r="I44" i="6"/>
  <c r="N172" i="4"/>
  <c r="N156" i="4"/>
  <c r="N140" i="4"/>
  <c r="N124" i="4"/>
  <c r="N108" i="4"/>
  <c r="N92" i="4"/>
  <c r="N76" i="4"/>
  <c r="N60" i="4"/>
  <c r="N44" i="4"/>
  <c r="N28" i="4"/>
  <c r="N12" i="4"/>
  <c r="O429" i="3"/>
  <c r="O413" i="3"/>
  <c r="O397" i="3"/>
  <c r="O381" i="3"/>
  <c r="O365" i="3"/>
  <c r="O349" i="3"/>
  <c r="O333" i="3"/>
  <c r="O317" i="3"/>
  <c r="O301" i="3"/>
  <c r="O285" i="3"/>
  <c r="O269" i="3"/>
  <c r="N157" i="4"/>
  <c r="N135" i="4"/>
  <c r="N114" i="4"/>
  <c r="N93" i="4"/>
  <c r="N71" i="4"/>
  <c r="N50" i="4"/>
  <c r="N29" i="4"/>
  <c r="N7" i="4"/>
  <c r="O419" i="3"/>
  <c r="O398" i="3"/>
  <c r="O376" i="3"/>
  <c r="O355" i="3"/>
  <c r="O334" i="3"/>
  <c r="O312" i="3"/>
  <c r="O291" i="3"/>
  <c r="O270" i="3"/>
  <c r="O253" i="3"/>
  <c r="O237" i="3"/>
  <c r="O221" i="3"/>
  <c r="O205" i="3"/>
  <c r="O189" i="3"/>
  <c r="O173" i="3"/>
  <c r="O157" i="3"/>
  <c r="O141" i="3"/>
  <c r="O125" i="3"/>
  <c r="O109" i="3"/>
  <c r="N161" i="4"/>
  <c r="N139" i="4"/>
  <c r="N118" i="4"/>
  <c r="N97" i="4"/>
  <c r="N75" i="4"/>
  <c r="N54" i="4"/>
  <c r="N33" i="4"/>
  <c r="N11" i="4"/>
  <c r="O423" i="3"/>
  <c r="O402" i="3"/>
  <c r="O380" i="3"/>
  <c r="O359" i="3"/>
  <c r="O338" i="3"/>
  <c r="O316" i="3"/>
  <c r="O295" i="3"/>
  <c r="O274" i="3"/>
  <c r="O256" i="3"/>
  <c r="O240" i="3"/>
  <c r="O224" i="3"/>
  <c r="O208" i="3"/>
  <c r="O192" i="3"/>
  <c r="O176" i="3"/>
  <c r="O160" i="3"/>
  <c r="O144" i="3"/>
  <c r="O128" i="3"/>
  <c r="O112" i="3"/>
  <c r="O96" i="3"/>
  <c r="O80" i="3"/>
  <c r="N170" i="4"/>
  <c r="N149" i="4"/>
  <c r="N127" i="4"/>
  <c r="N106" i="4"/>
  <c r="N85" i="4"/>
  <c r="N63" i="4"/>
  <c r="N42" i="4"/>
  <c r="N21" i="4"/>
  <c r="O432" i="3"/>
  <c r="O411" i="3"/>
  <c r="N163" i="4"/>
  <c r="N78" i="4"/>
  <c r="O426" i="3"/>
  <c r="O367" i="3"/>
  <c r="O324" i="3"/>
  <c r="O282" i="3"/>
  <c r="O246" i="3"/>
  <c r="O214" i="3"/>
  <c r="O182" i="3"/>
  <c r="O150" i="3"/>
  <c r="O118" i="3"/>
  <c r="O91" i="3"/>
  <c r="O70" i="3"/>
  <c r="O54" i="3"/>
  <c r="O38" i="3"/>
  <c r="O22" i="3"/>
  <c r="O6" i="3"/>
  <c r="N67" i="4"/>
  <c r="O351" i="3"/>
  <c r="O258" i="3"/>
  <c r="O202" i="3"/>
  <c r="O138" i="3"/>
  <c r="O83" i="3"/>
  <c r="O52" i="3"/>
  <c r="O20" i="3"/>
  <c r="N62" i="4"/>
  <c r="O315" i="3"/>
  <c r="N94" i="4"/>
  <c r="N9" i="4"/>
  <c r="O374" i="3"/>
  <c r="O331" i="3"/>
  <c r="O288" i="3"/>
  <c r="O251" i="3"/>
  <c r="O219" i="3"/>
  <c r="O187" i="3"/>
  <c r="O155" i="3"/>
  <c r="O123" i="3"/>
  <c r="O95" i="3"/>
  <c r="O74" i="3"/>
  <c r="O57" i="3"/>
  <c r="O41" i="3"/>
  <c r="N168" i="4"/>
  <c r="N152" i="4"/>
  <c r="N136" i="4"/>
  <c r="N120" i="4"/>
  <c r="N104" i="4"/>
  <c r="N88" i="4"/>
  <c r="N72" i="4"/>
  <c r="N56" i="4"/>
  <c r="N40" i="4"/>
  <c r="N24" i="4"/>
  <c r="N8" i="4"/>
  <c r="O425" i="3"/>
  <c r="O409" i="3"/>
  <c r="O393" i="3"/>
  <c r="O377" i="3"/>
  <c r="O361" i="3"/>
  <c r="O345" i="3"/>
  <c r="O329" i="3"/>
  <c r="O313" i="3"/>
  <c r="O297" i="3"/>
  <c r="O281" i="3"/>
  <c r="N173" i="4"/>
  <c r="N151" i="4"/>
  <c r="N130" i="4"/>
  <c r="N109" i="4"/>
  <c r="N87" i="4"/>
  <c r="N66" i="4"/>
  <c r="N45" i="4"/>
  <c r="N23" i="4"/>
  <c r="O435" i="3"/>
  <c r="O414" i="3"/>
  <c r="O392" i="3"/>
  <c r="O371" i="3"/>
  <c r="O350" i="3"/>
  <c r="O328" i="3"/>
  <c r="O307" i="3"/>
  <c r="O286" i="3"/>
  <c r="O265" i="3"/>
  <c r="O249" i="3"/>
  <c r="O233" i="3"/>
  <c r="O217" i="3"/>
  <c r="O201" i="3"/>
  <c r="O185" i="3"/>
  <c r="O169" i="3"/>
  <c r="O153" i="3"/>
  <c r="O137" i="3"/>
  <c r="O121" i="3"/>
  <c r="O105" i="3"/>
  <c r="N155" i="4"/>
  <c r="N134" i="4"/>
  <c r="N113" i="4"/>
  <c r="N91" i="4"/>
  <c r="N70" i="4"/>
  <c r="N49" i="4"/>
  <c r="N27" i="4"/>
  <c r="N6" i="4"/>
  <c r="O418" i="3"/>
  <c r="O396" i="3"/>
  <c r="O375" i="3"/>
  <c r="O354" i="3"/>
  <c r="O332" i="3"/>
  <c r="O311" i="3"/>
  <c r="O290" i="3"/>
  <c r="O268" i="3"/>
  <c r="O252" i="3"/>
  <c r="O236" i="3"/>
  <c r="O220" i="3"/>
  <c r="O204" i="3"/>
  <c r="O188" i="3"/>
  <c r="O172" i="3"/>
  <c r="O156" i="3"/>
  <c r="O140" i="3"/>
  <c r="O124" i="3"/>
  <c r="O108" i="3"/>
  <c r="O92" i="3"/>
  <c r="O76" i="3"/>
  <c r="N165" i="4"/>
  <c r="N143" i="4"/>
  <c r="N122" i="4"/>
  <c r="N101" i="4"/>
  <c r="N79" i="4"/>
  <c r="N58" i="4"/>
  <c r="N37" i="4"/>
  <c r="N15" i="4"/>
  <c r="O427" i="3"/>
  <c r="O406" i="3"/>
  <c r="N142" i="4"/>
  <c r="N57" i="4"/>
  <c r="O404" i="3"/>
  <c r="O356" i="3"/>
  <c r="O314" i="3"/>
  <c r="O271" i="3"/>
  <c r="O238" i="3"/>
  <c r="O206" i="3"/>
  <c r="O174" i="3"/>
  <c r="O142" i="3"/>
  <c r="O110" i="3"/>
  <c r="O86" i="3"/>
  <c r="O66" i="3"/>
  <c r="O50" i="3"/>
  <c r="O34" i="3"/>
  <c r="O18" i="3"/>
  <c r="N174" i="4"/>
  <c r="N25" i="4"/>
  <c r="O330" i="3"/>
  <c r="O250" i="3"/>
  <c r="O186" i="3"/>
  <c r="O130" i="3"/>
  <c r="O73" i="3"/>
  <c r="O44" i="3"/>
  <c r="O12" i="3"/>
  <c r="O431" i="3"/>
  <c r="N158" i="4"/>
  <c r="N73" i="4"/>
  <c r="O420" i="3"/>
  <c r="O363" i="3"/>
  <c r="O320" i="3"/>
  <c r="O278" i="3"/>
  <c r="O243" i="3"/>
  <c r="O211" i="3"/>
  <c r="O179" i="3"/>
  <c r="O147" i="3"/>
  <c r="O115" i="3"/>
  <c r="O90" i="3"/>
  <c r="O69" i="3"/>
  <c r="O53" i="3"/>
  <c r="O37" i="3"/>
  <c r="N164" i="4"/>
  <c r="N160" i="4"/>
  <c r="N144" i="4"/>
  <c r="N128" i="4"/>
  <c r="N112" i="4"/>
  <c r="N96" i="4"/>
  <c r="N80" i="4"/>
  <c r="N64" i="4"/>
  <c r="N48" i="4"/>
  <c r="N32" i="4"/>
  <c r="N16" i="4"/>
  <c r="O433" i="3"/>
  <c r="O417" i="3"/>
  <c r="O401" i="3"/>
  <c r="O385" i="3"/>
  <c r="O369" i="3"/>
  <c r="O353" i="3"/>
  <c r="O337" i="3"/>
  <c r="O321" i="3"/>
  <c r="O305" i="3"/>
  <c r="O289" i="3"/>
  <c r="O273" i="3"/>
  <c r="N162" i="4"/>
  <c r="N141" i="4"/>
  <c r="N119" i="4"/>
  <c r="N98" i="4"/>
  <c r="N77" i="4"/>
  <c r="N55" i="4"/>
  <c r="N34" i="4"/>
  <c r="N13" i="4"/>
  <c r="O424" i="3"/>
  <c r="O403" i="3"/>
  <c r="O382" i="3"/>
  <c r="O360" i="3"/>
  <c r="O339" i="3"/>
  <c r="O318" i="3"/>
  <c r="O296" i="3"/>
  <c r="O275" i="3"/>
  <c r="O257" i="3"/>
  <c r="O241" i="3"/>
  <c r="O225" i="3"/>
  <c r="O209" i="3"/>
  <c r="N148" i="4"/>
  <c r="N84" i="4"/>
  <c r="N20" i="4"/>
  <c r="O389" i="3"/>
  <c r="O325" i="3"/>
  <c r="N167" i="4"/>
  <c r="N82" i="4"/>
  <c r="O430" i="3"/>
  <c r="O344" i="3"/>
  <c r="O261" i="3"/>
  <c r="O197" i="3"/>
  <c r="O165" i="3"/>
  <c r="O133" i="3"/>
  <c r="N171" i="4"/>
  <c r="N129" i="4"/>
  <c r="N86" i="4"/>
  <c r="N43" i="4"/>
  <c r="O434" i="3"/>
  <c r="O391" i="3"/>
  <c r="O348" i="3"/>
  <c r="O306" i="3"/>
  <c r="O264" i="3"/>
  <c r="O232" i="3"/>
  <c r="O200" i="3"/>
  <c r="O168" i="3"/>
  <c r="O136" i="3"/>
  <c r="O104" i="3"/>
  <c r="O72" i="3"/>
  <c r="N138" i="4"/>
  <c r="N95" i="4"/>
  <c r="N53" i="4"/>
  <c r="N10" i="4"/>
  <c r="O400" i="3"/>
  <c r="N35" i="4"/>
  <c r="O346" i="3"/>
  <c r="O262" i="3"/>
  <c r="O198" i="3"/>
  <c r="O134" i="3"/>
  <c r="O81" i="3"/>
  <c r="O46" i="3"/>
  <c r="O14" i="3"/>
  <c r="O394" i="3"/>
  <c r="O234" i="3"/>
  <c r="O114" i="3"/>
  <c r="O36" i="3"/>
  <c r="O379" i="3"/>
  <c r="N51" i="4"/>
  <c r="O352" i="3"/>
  <c r="O267" i="3"/>
  <c r="O203" i="3"/>
  <c r="O139" i="3"/>
  <c r="O85" i="3"/>
  <c r="O49" i="3"/>
  <c r="O25" i="3"/>
  <c r="O9" i="3"/>
  <c r="N46" i="4"/>
  <c r="O362" i="3"/>
  <c r="O287" i="3"/>
  <c r="O210" i="3"/>
  <c r="O146" i="3"/>
  <c r="O89" i="3"/>
  <c r="O48" i="3"/>
  <c r="O16" i="3"/>
  <c r="N83" i="4"/>
  <c r="O336" i="3"/>
  <c r="O247" i="3"/>
  <c r="O183" i="3"/>
  <c r="O119" i="3"/>
  <c r="O71" i="3"/>
  <c r="O39" i="3"/>
  <c r="O11" i="3"/>
  <c r="O358" i="3"/>
  <c r="O255" i="3"/>
  <c r="O191" i="3"/>
  <c r="O127" i="3"/>
  <c r="O77" i="3"/>
  <c r="O43" i="3"/>
  <c r="O7" i="3"/>
  <c r="N14" i="4"/>
  <c r="O335" i="3"/>
  <c r="O254" i="3"/>
  <c r="O190" i="3"/>
  <c r="O126" i="3"/>
  <c r="O75" i="3"/>
  <c r="O42" i="3"/>
  <c r="O10" i="3"/>
  <c r="O372" i="3"/>
  <c r="O218" i="3"/>
  <c r="O28" i="3"/>
  <c r="O347" i="3"/>
  <c r="N30" i="4"/>
  <c r="O342" i="3"/>
  <c r="O259" i="3"/>
  <c r="O131" i="3"/>
  <c r="O79" i="3"/>
  <c r="O45" i="3"/>
  <c r="O5" i="3"/>
  <c r="O436" i="3"/>
  <c r="O266" i="3"/>
  <c r="O194" i="3"/>
  <c r="O78" i="3"/>
  <c r="O40" i="3"/>
  <c r="N41" i="4"/>
  <c r="O231" i="3"/>
  <c r="O167" i="3"/>
  <c r="O63" i="3"/>
  <c r="N105" i="4"/>
  <c r="O239" i="3"/>
  <c r="O175" i="3"/>
  <c r="O67" i="3"/>
  <c r="O384" i="3"/>
  <c r="O29" i="3"/>
  <c r="O298" i="3"/>
  <c r="O99" i="3"/>
  <c r="O368" i="3"/>
  <c r="O82" i="3"/>
  <c r="O272" i="3"/>
  <c r="O51" i="3"/>
  <c r="N132" i="4"/>
  <c r="N68" i="4"/>
  <c r="N4" i="4"/>
  <c r="O373" i="3"/>
  <c r="O309" i="3"/>
  <c r="N146" i="4"/>
  <c r="N61" i="4"/>
  <c r="O408" i="3"/>
  <c r="O323" i="3"/>
  <c r="O245" i="3"/>
  <c r="O193" i="3"/>
  <c r="O161" i="3"/>
  <c r="O129" i="3"/>
  <c r="N166" i="4"/>
  <c r="N123" i="4"/>
  <c r="N81" i="4"/>
  <c r="N38" i="4"/>
  <c r="O428" i="3"/>
  <c r="O386" i="3"/>
  <c r="O343" i="3"/>
  <c r="O300" i="3"/>
  <c r="O260" i="3"/>
  <c r="O228" i="3"/>
  <c r="O196" i="3"/>
  <c r="O164" i="3"/>
  <c r="O132" i="3"/>
  <c r="O100" i="3"/>
  <c r="N175" i="4"/>
  <c r="N133" i="4"/>
  <c r="N90" i="4"/>
  <c r="N47" i="4"/>
  <c r="N5" i="4"/>
  <c r="O395" i="3"/>
  <c r="O94" i="3"/>
  <c r="O195" i="3"/>
  <c r="O21" i="3"/>
  <c r="O340" i="3"/>
  <c r="O122" i="3"/>
  <c r="O4" i="3"/>
  <c r="O304" i="3"/>
  <c r="O103" i="3"/>
  <c r="O35" i="3"/>
  <c r="O326" i="3"/>
  <c r="O111" i="3"/>
  <c r="O31" i="3"/>
  <c r="O163" i="3"/>
  <c r="O383" i="3"/>
  <c r="O56" i="3"/>
  <c r="O263" i="3"/>
  <c r="O47" i="3"/>
  <c r="O207" i="3"/>
  <c r="O15" i="3"/>
  <c r="N116" i="4"/>
  <c r="N52" i="4"/>
  <c r="O421" i="3"/>
  <c r="O357" i="3"/>
  <c r="O293" i="3"/>
  <c r="N125" i="4"/>
  <c r="N39" i="4"/>
  <c r="O387" i="3"/>
  <c r="O302" i="3"/>
  <c r="O229" i="3"/>
  <c r="O181" i="3"/>
  <c r="O149" i="3"/>
  <c r="O117" i="3"/>
  <c r="N150" i="4"/>
  <c r="N107" i="4"/>
  <c r="N65" i="4"/>
  <c r="N22" i="4"/>
  <c r="O412" i="3"/>
  <c r="O370" i="3"/>
  <c r="O327" i="3"/>
  <c r="O284" i="3"/>
  <c r="O248" i="3"/>
  <c r="O216" i="3"/>
  <c r="O184" i="3"/>
  <c r="O152" i="3"/>
  <c r="O120" i="3"/>
  <c r="O88" i="3"/>
  <c r="N159" i="4"/>
  <c r="N117" i="4"/>
  <c r="N74" i="4"/>
  <c r="N31" i="4"/>
  <c r="O422" i="3"/>
  <c r="N121" i="4"/>
  <c r="O388" i="3"/>
  <c r="O303" i="3"/>
  <c r="O230" i="3"/>
  <c r="O166" i="3"/>
  <c r="O102" i="3"/>
  <c r="O62" i="3"/>
  <c r="O30" i="3"/>
  <c r="N131" i="4"/>
  <c r="O308" i="3"/>
  <c r="O170" i="3"/>
  <c r="O68" i="3"/>
  <c r="O8" i="3"/>
  <c r="N137" i="4"/>
  <c r="O399" i="3"/>
  <c r="O310" i="3"/>
  <c r="O235" i="3"/>
  <c r="O171" i="3"/>
  <c r="O107" i="3"/>
  <c r="O65" i="3"/>
  <c r="O33" i="3"/>
  <c r="O17" i="3"/>
  <c r="N153" i="4"/>
  <c r="O415" i="3"/>
  <c r="O319" i="3"/>
  <c r="O242" i="3"/>
  <c r="O178" i="3"/>
  <c r="O106" i="3"/>
  <c r="O64" i="3"/>
  <c r="O32" i="3"/>
  <c r="N169" i="4"/>
  <c r="O410" i="3"/>
  <c r="O283" i="3"/>
  <c r="O215" i="3"/>
  <c r="O151" i="3"/>
  <c r="O93" i="3"/>
  <c r="O55" i="3"/>
  <c r="O27" i="3"/>
  <c r="N19" i="4"/>
  <c r="O294" i="3"/>
  <c r="O223" i="3"/>
  <c r="O159" i="3"/>
  <c r="O98" i="3"/>
  <c r="O59" i="3"/>
  <c r="O23" i="3"/>
  <c r="N100" i="4"/>
  <c r="N36" i="4"/>
  <c r="O405" i="3"/>
  <c r="O277" i="3"/>
  <c r="N103" i="4"/>
  <c r="N18" i="4"/>
  <c r="O366" i="3"/>
  <c r="O213" i="3"/>
  <c r="O177" i="3"/>
  <c r="O113" i="3"/>
  <c r="N145" i="4"/>
  <c r="N59" i="4"/>
  <c r="N17" i="4"/>
  <c r="O364" i="3"/>
  <c r="O279" i="3"/>
  <c r="O212" i="3"/>
  <c r="O180" i="3"/>
  <c r="O116" i="3"/>
  <c r="N154" i="4"/>
  <c r="N69" i="4"/>
  <c r="O416" i="3"/>
  <c r="O378" i="3"/>
  <c r="O222" i="3"/>
  <c r="O158" i="3"/>
  <c r="O26" i="3"/>
  <c r="O276" i="3"/>
  <c r="O60" i="3"/>
  <c r="N147" i="4"/>
  <c r="O299" i="3"/>
  <c r="O61" i="3"/>
  <c r="N89" i="4"/>
  <c r="O162" i="3"/>
  <c r="N126" i="4"/>
  <c r="O135" i="3"/>
  <c r="O390" i="3"/>
  <c r="O87" i="3"/>
  <c r="O341" i="3"/>
  <c r="O280" i="3"/>
  <c r="O145" i="3"/>
  <c r="N102" i="4"/>
  <c r="O407" i="3"/>
  <c r="O322" i="3"/>
  <c r="O244" i="3"/>
  <c r="O148" i="3"/>
  <c r="O84" i="3"/>
  <c r="N111" i="4"/>
  <c r="N26" i="4"/>
  <c r="N99" i="4"/>
  <c r="O292" i="3"/>
  <c r="O97" i="3"/>
  <c r="O58" i="3"/>
  <c r="N110" i="4"/>
  <c r="O154" i="3"/>
  <c r="N115" i="4"/>
  <c r="O227" i="3"/>
  <c r="O101" i="3"/>
  <c r="O13" i="3"/>
  <c r="O226" i="3"/>
  <c r="O24" i="3"/>
  <c r="O199" i="3"/>
  <c r="O19" i="3"/>
  <c r="O143" i="3"/>
  <c r="I45" i="6" l="1"/>
  <c r="G45" i="6"/>
  <c r="J45" i="6"/>
  <c r="T209" i="6"/>
  <c r="B213" i="6"/>
  <c r="B211" i="6" s="1"/>
</calcChain>
</file>

<file path=xl/comments1.xml><?xml version="1.0" encoding="utf-8"?>
<comments xmlns="http://schemas.openxmlformats.org/spreadsheetml/2006/main">
  <authors>
    <author/>
  </authors>
  <commentList>
    <comment ref="M137" authorId="0" shapeId="0">
      <text>
        <r>
          <rPr>
            <sz val="11"/>
            <color rgb="FF000000"/>
            <rFont val="Calibri"/>
            <family val="2"/>
          </rPr>
          <t>Sim, mas pode ser utilizado para apoiar a gerência quantitativa, no nível de projetos.</t>
        </r>
      </text>
    </comment>
  </commentList>
</comments>
</file>

<file path=xl/comments2.xml><?xml version="1.0" encoding="utf-8"?>
<comments xmlns="http://schemas.openxmlformats.org/spreadsheetml/2006/main">
  <authors>
    <author/>
  </authors>
  <commentList>
    <comment ref="F7" authorId="0" shapeId="0">
      <text>
        <r>
          <rPr>
            <sz val="11"/>
            <color rgb="FF000000"/>
            <rFont val="Calibri"/>
            <family val="2"/>
          </rPr>
          <t>esqueci de comentar um dos artigos de 2017, ele só entra pq os autores malandramente colocam fazem uma conclusão colocando a brasa na sardinha deles (incluindo o título citar Engenharia de Software), né? pq todo o exemplo de teoria de filas é tudo menos ES...
	-Gleison Santos</t>
        </r>
      </text>
    </comment>
    <comment ref="O94" authorId="0" shapeId="0">
      <text>
        <r>
          <rPr>
            <sz val="11"/>
            <color rgb="FF000000"/>
            <rFont val="Calibri"/>
            <family val="2"/>
          </rPr>
          <t>Fiquei pensando se era mesmo necessário deixar o RUP tão proeminente assim na tabulação. Mas no final acho que sim porque eles mencionam direto no texto (apesar de que um processo fases parecidas, mesmo não sendo baseado no RUP, também poderia usar a mesma abordagem). Talvez uma nota sua poderia explicar isso...
	-Gleison Santos</t>
        </r>
      </text>
    </comment>
    <comment ref="W94" authorId="0" shapeId="0">
      <text>
        <r>
          <rPr>
            <sz val="11"/>
            <color rgb="FF000000"/>
            <rFont val="Calibri"/>
            <family val="2"/>
          </rPr>
          <t>methodical ou methodological?
	-Gleison Santos</t>
        </r>
      </text>
    </comment>
    <comment ref="F95" authorId="0" shapeId="0">
      <text>
        <r>
          <rPr>
            <sz val="11"/>
            <color rgb="FF000000"/>
            <rFont val="Calibri"/>
            <family val="2"/>
          </rPr>
          <t>iquei com dúvida mesmo se ele está no escopo ou não. Digo isso pq ele me parece apenas sugerir uma "equação de produtividade" para projetos offshore. Isso caracteriza um método de gerencia quantitativa para você?
é o mesmo "padrão" de aceitar artigos que falam de adaptações do COCOMO?
*ou é o mesmo "padrão" de aceitar artigos que falam de adaptações do COCOMO?
	-Gleison Santos</t>
        </r>
      </text>
    </comment>
    <comment ref="Q101" authorId="0" shapeId="0">
      <text>
        <r>
          <rPr>
            <sz val="11"/>
            <color rgb="FF000000"/>
            <rFont val="Calibri"/>
            <family val="2"/>
          </rPr>
          <t>vc nao tinha que explicar  o que é cada uma das variáveis? Ou colocar a legenda em "inputs"?
	-Gleison Santos</t>
        </r>
      </text>
    </comment>
    <comment ref="T101" authorId="0" shapeId="0">
      <text>
        <r>
          <rPr>
            <sz val="11"/>
            <color rgb="FF000000"/>
            <rFont val="Calibri"/>
            <family val="2"/>
          </rPr>
          <t>aqui é um comentário mais de texto. Estranho falar em "they" em inglês, seria melhor "authors", é mais explícito.
	-Gleison Santos</t>
        </r>
      </text>
    </comment>
    <comment ref="W101" authorId="0" shapeId="0">
      <text>
        <r>
          <rPr>
            <sz val="11"/>
            <color rgb="FF000000"/>
            <rFont val="Calibri"/>
            <family val="2"/>
          </rPr>
          <t>na 2a frase seria bom destacar que é para o exemplo utilizado (o valor, pelo que eu entendi pode variar para  a empresa). Na verdade tem uma frase genérica lá nas conclusões, antes dessa que você usou:
Results suggest that when the cost of fixing defects in subsequent phases is high then it is better to have smaller module size. If, however, the cost of fixing defects later is not much more than cost of fixing the defects now, then the optimum is larger. The optimum increases as the cost of false alarms increases.
	-Gleison Santos</t>
        </r>
      </text>
    </comment>
    <comment ref="L106" authorId="0" shapeId="0">
      <text>
        <r>
          <rPr>
            <sz val="11"/>
            <color rgb="FF000000"/>
            <rFont val="Calibri"/>
            <family val="2"/>
          </rPr>
          <t>acho que esse artigo está fora. Você foi muito boazinha. O que eles fazem é apenas descrever um caso de sucesso do CMMI usando o TSP. Nada demais e não se encaixa como os outros artigos catalogados. Faz um exercício, troca TSP por RUP ao ler o artigo. O que fica de novo/diferente? Nada...
	-Gleison Santos</t>
        </r>
      </text>
    </comment>
    <comment ref="R118" authorId="0" shapeId="0">
      <text>
        <r>
          <rPr>
            <sz val="11"/>
            <color rgb="FF000000"/>
            <rFont val="Calibri"/>
            <family val="2"/>
          </rPr>
          <t>é earn ou earnED value?
	-Gleison Santos</t>
        </r>
      </text>
    </comment>
    <comment ref="F120" authorId="0" shapeId="0">
      <text>
        <r>
          <rPr>
            <sz val="11"/>
            <color rgb="FF000000"/>
            <rFont val="Calibri"/>
            <family val="2"/>
          </rPr>
          <t>acho que você tira leite de pedra rs. Eu classificaria o artigo como um estudo de caso simples de implementação de CMM. Mas com a sua tabulação, parece mesmo que é um "abordagem" relevante...
	-Gleison Santos</t>
        </r>
      </text>
    </comment>
    <comment ref="F121" authorId="0" shapeId="0">
      <text>
        <r>
          <rPr>
            <sz val="11"/>
            <color rgb="FF000000"/>
            <rFont val="Calibri"/>
            <family val="2"/>
          </rPr>
          <t>Complicado esse daqui também... Porque ele basicamente descreve a "teoria" por trás de usar gráficos de controle (e é um artigo da IEEE Software, logo é "razo" em formalismos). O ponto a favor de ele de fato entrar é que são aceitos trabalhos que descrevem tipos específicos de gráficos que, genericamente, podem ser aplicados à Eng. de Sw....
	-Gleison Santos</t>
        </r>
      </text>
    </comment>
    <comment ref="Q122" authorId="0" shapeId="0">
      <text>
        <r>
          <rPr>
            <sz val="11"/>
            <color rgb="FF000000"/>
            <rFont val="Calibri"/>
            <family val="2"/>
          </rPr>
          <t>seria "and, once indentified, the"?
	-Gleison Santos</t>
        </r>
      </text>
    </comment>
    <comment ref="U123" authorId="0" shapeId="0">
      <text>
        <r>
          <rPr>
            <sz val="11"/>
            <color rgb="FF000000"/>
            <rFont val="Calibri"/>
            <family val="2"/>
          </rPr>
          <t>aqui tem um erro de escrita "size is de ned to"
	-Gleison Santos</t>
        </r>
      </text>
    </comment>
  </commentList>
</comments>
</file>

<file path=xl/sharedStrings.xml><?xml version="1.0" encoding="utf-8"?>
<sst xmlns="http://schemas.openxmlformats.org/spreadsheetml/2006/main" count="10116" uniqueCount="4531">
  <si>
    <t>Systematic Mapping - General Information</t>
  </si>
  <si>
    <t>Objetive:</t>
  </si>
  <si>
    <t>Research Questions</t>
  </si>
  <si>
    <t>RQ1</t>
  </si>
  <si>
    <t>What are the methods, techniques and tools available which can assist in quantitative project manage-ment in high maturity context?</t>
  </si>
  <si>
    <t>RQ2</t>
  </si>
  <si>
    <t>What is the type of the proposed/used methods, techniques or tools?</t>
  </si>
  <si>
    <t>RQ3</t>
  </si>
  <si>
    <t>What existing methods, techniques or tools are being used to compose the proposed methods, techniques or tools?</t>
  </si>
  <si>
    <t>RQ4</t>
  </si>
  <si>
    <t>What adaptations or improvements were suggested in existing methods, techniques or tools?</t>
  </si>
  <si>
    <t>RQ5</t>
  </si>
  <si>
    <t>What are the expected inputs and produced outputs of the proposed methods, techniques or tools?</t>
  </si>
  <si>
    <t>RQ6</t>
  </si>
  <si>
    <t>What were the processes / indicators / metrics used with the proposed methods, techniques or tools?</t>
  </si>
  <si>
    <t>RQ7</t>
  </si>
  <si>
    <t>Do the proposed methods, techniques or tools assist in some area, domain or development method?</t>
  </si>
  <si>
    <t>RQ8</t>
  </si>
  <si>
    <t>In case the proposed methods, techniques or tools were developed based in historical data, what are the data sources?</t>
  </si>
  <si>
    <t>RQ9</t>
  </si>
  <si>
    <t>What were the evaluation techniques applied to the proposed methods, techniques or tools?</t>
  </si>
  <si>
    <t>RQ10</t>
  </si>
  <si>
    <t>In case of performance comparisons, what other methods, techniques or tools are compared to the proposed methods, techniques or tools?</t>
  </si>
  <si>
    <t>RQ11</t>
  </si>
  <si>
    <t>What are the conclusions about the proposed methods, techniques or tools?</t>
  </si>
  <si>
    <t>RQ12</t>
  </si>
  <si>
    <t>Were the proposed methods, techniques or tools used in ongoing projects?</t>
  </si>
  <si>
    <t>RQ13</t>
  </si>
  <si>
    <t>What are the observed results of applying the proposed methods, techniques or tools?</t>
  </si>
  <si>
    <t>Search string:</t>
  </si>
  <si>
    <t>(("software process" OR "software development" OR "software maintenance" OR "software engineering" OR "CMMI" OR "CMM") AND ("quantitative project management" OR "quantitative process management" OR "quantitative management" OR "high maturity" OR "statistical process control" OR "statistical control" OR "statistical management" OR "control chart" OR "level 4" OR "level 5"))</t>
  </si>
  <si>
    <t>Web of Science search string:</t>
  </si>
  <si>
    <t>Results: 147
(from Web of Science Core Collection)
You searched for: TOPIC: ((("software process" OR "software development" OR "software maintenance" OR "software engineering" OR "CMMI" OR "CMM") AND ("quantitative project management" OR "quantitative process management" OR "quantitative management" OR "high maturity" OR "statistical process control" OR "statistical control" OR "statistical management" OR "control chart" OR "level 4" OR "level 5")))
Refined by: DOCUMENT TYPES: ( PROCEEDINGS PAPER OR ARTICLE ) AND WEB OF SCIENCE CATEGORIES: ( COMPUTER SCIENCE SOFTWARE ENGINEERING OR COMPUTER SCIENCE THEORY METHODS OR COMPUTER SCIENCE INFORMATION SYSTEMS OR COMPUTER SCIENCE INTERDISCIPLINARY APPLICATIONS OR COMPUTER SCIENCE ARTIFICIAL INTELLIGENCE )
Timespan: All years. Indexes: SCI-EXPANDED, SSCI, A&amp;HCI, CPCI-S, CPCI-SSH, ESCI.</t>
  </si>
  <si>
    <t>Scopus search string:</t>
  </si>
  <si>
    <t>319 document results
TITLE-ABS-KEY ( ( "software process"  OR  "software development"  OR  "software maintenance"  OR  "software engineering"  OR  "CMMI"  OR  "CMM" )  AND  ( "quantitative project management"  OR  "quantitative process management"  OR  "quantitative management"  OR  "high maturity"  OR  "statistical process control"  OR  "statistical control"  OR  "statistical management"  OR  "control chart"  OR  "level 4"  OR  "level 5" ) )  AND  ( LIMIT-TO ( DOCTYPE ,  "cp" )  OR  LIMIT-TO ( DOCTYPE ,  "ar" ) )  AND  ( LIMIT-TO ( SUBJAREA ,  "COMP" ) )</t>
  </si>
  <si>
    <t>Eng. Village search string:</t>
  </si>
  <si>
    <t>437 records found in Compendex for 1884-2019:
(((("software process" OR "software development" OR "software maintenance" OR "software engineering" OR "CMMI" OR "CMM") AND ("quantitative project management" OR "quantitative process management" OR "quantitative management" OR "high maturity" OR "statistical process control" OR "statistical control" OR "statistical management" OR "control chart" OR "level 4" OR "level 5"))) WN KY) + ({ca} OR {ja} OR {cp}) WN DT</t>
  </si>
  <si>
    <t>IEEE search string:</t>
  </si>
  <si>
    <t xml:space="preserve">Displaying results 1-19 of 19 for
((("software process" OR "software development" OR "software maintenance" OR "software engineering" OR "CMMI" OR "CMM") AND ("quantitative project management" OR "quantitative process management" OR "quantitative management")))
Displaying results 101-142 of 142 for 
((("software process" OR "software development" OR "software maintenance" OR "software engineering" OR "CMMI" OR "CMM") AND ("high maturity" OR "statistical process control" OR "statistical control" OR "statistical management" OR "control chart" OR "level 4" OR "level 5"))) </t>
  </si>
  <si>
    <t>Period:</t>
  </si>
  <si>
    <t>2003-2017</t>
  </si>
  <si>
    <t>Area:</t>
  </si>
  <si>
    <t>Computer Science Software Engineering</t>
  </si>
  <si>
    <t>Publication type:</t>
  </si>
  <si>
    <t>Proceeedings paper or journal article</t>
  </si>
  <si>
    <t>Search engines:</t>
  </si>
  <si>
    <t>IEEE Xplore</t>
  </si>
  <si>
    <t>Scopus</t>
  </si>
  <si>
    <t>ISI Web of Science</t>
  </si>
  <si>
    <t>EI Compendex (Engineering Village)</t>
  </si>
  <si>
    <t>Inclusion Criteria</t>
  </si>
  <si>
    <t>CI1</t>
  </si>
  <si>
    <t>The paper addresses project management in high maturity</t>
  </si>
  <si>
    <t>CI2</t>
  </si>
  <si>
    <t>The paper addresses quantitative project management that can be applied on project management in high maturity</t>
  </si>
  <si>
    <t>CI3</t>
  </si>
  <si>
    <t>The paper addresses statistical process control (SPC) mentioning methods that can be applied on project management in high maturity</t>
  </si>
  <si>
    <t>CI4</t>
  </si>
  <si>
    <t>The paper addresses statistical techniques or methods that can be applied on project management in high maturity</t>
  </si>
  <si>
    <t>Exclusion Criteria</t>
  </si>
  <si>
    <t>CE1</t>
  </si>
  <si>
    <t>The paper does not address project management in high maturity neither presents any statistical techniques or methods that can be applied on  project management in high maturity</t>
  </si>
  <si>
    <t>CE2</t>
  </si>
  <si>
    <t>The paper does not have an abstract</t>
  </si>
  <si>
    <t>CE3</t>
  </si>
  <si>
    <t>The paper is only an abstract</t>
  </si>
  <si>
    <t>CE4</t>
  </si>
  <si>
    <t>The paper is not written in English, Portuguese or Spanish</t>
  </si>
  <si>
    <t>CE5</t>
  </si>
  <si>
    <t>The paper is a copy or an older version of already considered papers</t>
  </si>
  <si>
    <t>CE6</t>
  </si>
  <si>
    <t>The paper was not peer reviewed (like editorials, summaries of keynotes, tutorials)</t>
  </si>
  <si>
    <t>CE7</t>
  </si>
  <si>
    <t>The paper could not had its full texts accessed</t>
  </si>
  <si>
    <t>CE8</t>
  </si>
  <si>
    <t>The paper is not about software engineering area</t>
  </si>
  <si>
    <t>CE9</t>
  </si>
  <si>
    <t>The paper is a systematic mapping or study, and not a primary study.</t>
  </si>
  <si>
    <t>ID</t>
  </si>
  <si>
    <t>Year</t>
  </si>
  <si>
    <t>Bases</t>
  </si>
  <si>
    <t>Publication</t>
  </si>
  <si>
    <t>Authors</t>
  </si>
  <si>
    <t>Title</t>
  </si>
  <si>
    <t>Analysis/Inclusion and Exclusion Criteria (Cris)</t>
  </si>
  <si>
    <t>Hollenbach, C., Smith, D.</t>
  </si>
  <si>
    <t>-</t>
  </si>
  <si>
    <t>Tarhan, A., Demirors, O.</t>
  </si>
  <si>
    <t>Apply Quantitative Management Now</t>
  </si>
  <si>
    <t>IEEE</t>
  </si>
  <si>
    <t>Wang, Q., Jiang, N., Gou, L., Liu, X., Li, M., Wang, Y.</t>
  </si>
  <si>
    <t>Defining a catalog of indicators to support process performance analysis</t>
  </si>
  <si>
    <t>Labels:</t>
  </si>
  <si>
    <t>Papers which passed on the first filter (title and abstract reading).</t>
  </si>
  <si>
    <t>Papers which passed on the second filter (full text reading).</t>
  </si>
  <si>
    <t>Systematic Mapping - Second Filter Application (Full reading)</t>
  </si>
  <si>
    <t>Summary (my resume based on abstract)</t>
  </si>
  <si>
    <t>Analysis/Inclusion and Exclusion Criteria (Peter)</t>
  </si>
  <si>
    <t>Analysis/Inclusion and Exclusion Criteria (Gleison)</t>
  </si>
  <si>
    <t>2017.01</t>
  </si>
  <si>
    <t>Proceedings - 26th International Workshop on Software Measurement, IWSM 2016 and the 11th International Conference on Software Process and Product Measurement, Mensura 2016. pp. 131–138.</t>
  </si>
  <si>
    <t>Buglione, L., Abran, A., Von Wangenheim, C.G., McCaffery, F., Hauck, J.C.R.</t>
  </si>
  <si>
    <t>Risk management: Achieving higher maturity capability levels through the LEGO approach</t>
  </si>
  <si>
    <t>This paper applies the LEGO approach to Risk Management, analyzing several Risk Management Maturity Models and unifying their practices in order to come up with a more comprehensive process model on risk management integrating multiple views.</t>
  </si>
  <si>
    <t>The paper does not address project management in high maturity neither presents any statistical techniques or methods that can be applied on  project management in high maturity.
It describes a spi approach on risk management, but not in high maturity.</t>
  </si>
  <si>
    <t>2017.03</t>
  </si>
  <si>
    <t>Scopus
Eng. Village</t>
  </si>
  <si>
    <t>Proceedings of the IEEE International Conference on Engineering of Complex Computer Systems, ICECCS. pp. 223–226.</t>
  </si>
  <si>
    <t>Dong, S., Ren, A., Wang, X.</t>
  </si>
  <si>
    <t>Application of Organizational Process Asset Library in High Maturity Process Improvement</t>
  </si>
  <si>
    <t>This paper addresses the applications of Organizational process asset library (OPAL) on different maturity levels and proposes a structure of OPAL. This structure is implemented in an actual enterprise's OPAL and illustrated that it is beneficial for high maturity level process improvement.</t>
  </si>
  <si>
    <t>The paper presents statistical techniques or methods that might be applied on  project management in high maturity.</t>
  </si>
  <si>
    <t>2017.04</t>
  </si>
  <si>
    <t>ACM International Conference Proceeding Series. pp. 161–169.</t>
  </si>
  <si>
    <t>Fehlmann, T.M., Kranich, E.</t>
  </si>
  <si>
    <t>A new approach for continuously monitoring project deadlines in software development</t>
  </si>
  <si>
    <t>This paper shows that a burn-up chart continuously adapted by means of a specific rule and combined with a Bayesian Approach to the German tank problem leads to an efficient tool for project progress monitoring.</t>
  </si>
  <si>
    <t>The paper addresses quantitative project management that might be applied on project management in high maturity.</t>
  </si>
  <si>
    <t>2017.11</t>
  </si>
  <si>
    <t>Wirel. Pers. Commun. 97, 5367–5384.</t>
  </si>
  <si>
    <t>Sharma, B., Nag, R., Makkad, M.</t>
  </si>
  <si>
    <t>Process Performance Models in Software Engineering: A Mathematical Solution Approach to Problem Using Industry Data</t>
  </si>
  <si>
    <t>This paper suggests that a designed process performance model (PPM) can help to predict the required factors of a process to help achieve set goals for the process. This, in turn, can help to control factors that the project and the organizations need to control and ensure expected results. PPMs may enable to work out the relationship between different variables for a well-defined project and this knowledge becomes basis for prediction of performance solution, and helps in implementation of solution. This approach related to designing of PPMs, for various real life projects situations has not been attempted by industry in a big way. The authors demonstrate how to work out the PPMs, based on the given inputs of projects, by an Indian IT company.</t>
  </si>
  <si>
    <t>The paper addresses project management in high maturity.</t>
  </si>
  <si>
    <t>2017.15</t>
  </si>
  <si>
    <t>Eng. Village</t>
  </si>
  <si>
    <t>Bol. Tec. Bull. 55, 86–92.</t>
  </si>
  <si>
    <t>Zhang, L.</t>
  </si>
  <si>
    <t>Research on software development project quality management based on cmmi</t>
  </si>
  <si>
    <t>This paper analyses the software development project quality management based on CMMI model. The implementation of CMMI facilitates the standardization and visualization of the development process, and makes the calculation of workload and cost more accurate by means of quantitative management, so that the progress of the project is easier to control.</t>
  </si>
  <si>
    <t>The paper does not address project management in high maturity neither presents any statistical techniques or methods that can be applied on  project management in high maturity.
It describes how CMMI can help on project management in low maturity.</t>
  </si>
  <si>
    <t>2016.03</t>
  </si>
  <si>
    <t xml:space="preserve">Proceedings - Asia-Pacific Software Engineering Conference, APSEC (Vol. 2016-May, pp. 32–39). IEEE Computer Society. </t>
  </si>
  <si>
    <t>Kamma, D. ., &amp; Jalote, P.</t>
  </si>
  <si>
    <t>High productivity programmers use effective task processes in unit-testing.</t>
  </si>
  <si>
    <t>For executing a task, programmers execute several steps. How the execution of these steps is organized by a programmer is referred to as task process.
This paper studies the impact of task processes on the productivity of programmers. They modeled task process as a Markov chain with each state representing a step, and then studied the difference in task processes of high and low productivity programmers using the Euclidean distance between Markov chains.</t>
  </si>
  <si>
    <t>The paper presents statistical techniques or methods that can be applied on  project management in high maturity.</t>
  </si>
  <si>
    <t>2016.06</t>
  </si>
  <si>
    <t>Scopus
IEEE
Eng. Village
Web of Sc.</t>
  </si>
  <si>
    <t>2016 Federated Conference on Computer Science and Information Systems (FedCSIS) (pp. 1531–1538). inproceedings.</t>
  </si>
  <si>
    <t>Morales-Trujillo, M. E., Oktaba, H., &amp; Orozco, M. J.</t>
  </si>
  <si>
    <t>Using ESSENCE ALPHAs in a CMMI level 5 software development organization</t>
  </si>
  <si>
    <t>This paper presents the experience of a Mexican organization, evaluated CMMI level 5 that introduced ESSENCE into its processes, and uses it as an agile mechanism to evaluate the progress of its  projects and its work products quality The paper summarizes the actual use of ALPHAs in the organization, their advantages and disadvantages, and outlines some advice for organizations wishing to adopt ALPHAs. They conclude that ALPHAs are useful for monitoring and controlling software endeavors. Moreover, their  harmonization with the organization’s current process was a beneficial factor in renewing the CMMI-DEV and CMMI-SVC level 5 appraisals.</t>
  </si>
  <si>
    <t>The paper does not address project management in high maturity neither presents any statistical techniques or methods that can be applied on  project management in high maturity.
It describes an agile methodology that helps on project management but not in high maturity area.</t>
  </si>
  <si>
    <t>The paper does not address project management in high maturity neither presents any statistical techniques or methods that can be applied on project management in high maturity.</t>
  </si>
  <si>
    <t>2016.07</t>
  </si>
  <si>
    <t>Web of Sc.
Scopus
Eng. Village</t>
  </si>
  <si>
    <t>Advances in Intelligent Systems and Computing, 384, 355–366.</t>
  </si>
  <si>
    <t>Nanditha, J., Sruthi, K. N., Ashok, S., &amp; Judy, M. V.</t>
  </si>
  <si>
    <t>Optimized defect prediction model using statistical process control and Correlation-Based feature selection method.</t>
  </si>
  <si>
    <t>This paper proposes a defect prediction model to control the quality of software products using statistical process control. The key contributors for building the prediction models are derived using Correlation and ANOVA based feature selection methods.</t>
  </si>
  <si>
    <t>2016.08</t>
  </si>
  <si>
    <t>IEEE
Web of Sc.
Scopus
Eng. Village</t>
  </si>
  <si>
    <t>IEEE Latin America Transactions, 14(3), 1440–1446.</t>
  </si>
  <si>
    <t>Ortiz, G. A., Trujillo, M. E. M., Oktaba, H., &amp; Hernandez, E. R.</t>
  </si>
  <si>
    <t>Integrating Agile Methods into a Level 5 CMMI-DEV Organization: A Case Study</t>
  </si>
  <si>
    <t>This paper describes the experience of a Mexican software development organization that
integrated agile methods into its CMMI-DEV level 5 development processes.</t>
  </si>
  <si>
    <t>The paper does not address project management in high maturity neither presents any statistical techniques or methods that can be applied on  project management in high maturity.
It lists benefits achieved with agile. Those benefits are not related to high maturity area.</t>
  </si>
  <si>
    <t>The paper is a case study of a CMMI level 5 Mexican organization integrating Agile Methods to it's development process.</t>
  </si>
  <si>
    <t>2016.10</t>
  </si>
  <si>
    <t>JOURNAL OF SOFTWARE-EVOLUTION AND PROCESS, 28(4, SI), 254–271</t>
  </si>
  <si>
    <t>Raza, M., &amp; Faria, J. P.</t>
  </si>
  <si>
    <t>A model for analyzing performance problems and root causes in the personal software process.</t>
  </si>
  <si>
    <t>This paper proposes a performance model, addressing time estimation accuracy, quality, and productivity, to enable the automated (tool based) analysis of performance data produced by PSP developers, namely, identify and rank performance problems and their root causes.</t>
  </si>
  <si>
    <t>The paper presents a model that can be used on quantitative project management on high maturity.</t>
  </si>
  <si>
    <t>2016.11</t>
  </si>
  <si>
    <t>Web of Sc.
Scopus
IEEE
Eng. Village</t>
  </si>
  <si>
    <t>2016 31st IEEE/ACM International Conference on Automated Software Engineering (ASE) (pp. 798–803). inproceedings</t>
  </si>
  <si>
    <t>ProcessPAIR: A tool for automated performance analysis and improvement recommendation in software development</t>
  </si>
  <si>
    <t>This paper presents ProcessPAIR, a novel tool designed to help developers analyze their performance data with less effort, by automatically identifying and ranking performance problems and  potential root causes, so that subsequent manual analysis for the identification of deeper causes and improvement actions can be properly focused.</t>
  </si>
  <si>
    <t>The paper presents statistical techniques or methods that can be applied on  project management in high maturity.
It is a newer version of ID 2016.08, but focused on the tool support.</t>
  </si>
  <si>
    <t>2016.13</t>
  </si>
  <si>
    <t>CrossTalk, 29(4), 32–35. article. Retrieved from https://www.scopus.com/inward/record.uri?eid=2-s2.0-84989943917&amp;partnerID=40&amp;md5=f01ee1282979223c5acd7c3e327eb588</t>
  </si>
  <si>
    <t>Sharma, D., Narula, N., Lee, D., &amp; Leishman, T. R.</t>
  </si>
  <si>
    <t>Agile 5 using high maturity CMMI practices to improve agile processes and achieve predictable results</t>
  </si>
  <si>
    <t>This paper shares a case-study of combining Scrum and CMMI Level 5, to significantly improve the delivery rate of product capabilities while maintaining a high level of quality and employee  satisfaction. Authors also share the pain experienced during the journey of blending these industry best practices and the lessons they learned.</t>
  </si>
  <si>
    <t>2016.15</t>
  </si>
  <si>
    <t>Journal of Internet Banking and Commerce, 21(2). article. Retrieved from https://www.scopus.com/inward/record.uri?eid=2-s2.0-84987866470&amp;partnerID=40&amp;md5=59de333b7fa51c8e8e89260caad111b8</t>
  </si>
  <si>
    <t>Sundaram, A.</t>
  </si>
  <si>
    <t>A painstaking exploration on the influence of perceived benefits towards training on training and development in Indian IT/ITES industry</t>
  </si>
  <si>
    <t>This paper tries to develop a scale for measuring the prominence of training in CMM level 5 Indian IT and ITeS industries. Various factors were identified and the relationships were also studied. As a part of the study a model of the relationship was also proposed. To further confirm the relationship between these variables hypothesis were formulated and they were tested with latest statistical tools for confirmation. To arrive at a conclusion all the variables and factors were conceptualised on the strength of established theory and were measured using suitable indicators based on the response of the respondents by conducting a survey using structured questionnaires.</t>
  </si>
  <si>
    <t>The paper does not address project management in high maturity neither presents any statistical techniques or methods that can be applied on  project management in high maturity.
It proposes a training theory but does not provide any details that can be used as a model to project management.</t>
  </si>
  <si>
    <t>The paper does not address project management in high maturity neither presents any statistical techniques or methods that can be applied on  project management in high maturity.</t>
  </si>
  <si>
    <t>2016.17</t>
  </si>
  <si>
    <t>International Journal of Reliability, Quality and Safety Engineering, 23(5). article. http://dx.doi.org/10.1142/S0218539316500182</t>
  </si>
  <si>
    <t>Yamada, S., &amp; Yamaguchi, M.</t>
  </si>
  <si>
    <t>A Method of Statistical Process Control for Successful Open Source Software Projects and Its Application to Determining the Development Period</t>
  </si>
  <si>
    <t>This paper assumes that the number of fault-detections observed on the bug tracking system for open source software (OSS) projects tends to infinity, and discuss a method of statistical process control (SPC) for OSS projects by applying the logarithmic Poisson execution time model as a software reliability growth model (SRGM) based on a nonhomogeneous Poisson process (NHPP). Then, the authors propose a control chart method based on the logarithmic Poisson execution time model for judging the statical stability state, and estimating the additional development time for  attaining the objective software failure intensity, i.e., the target value of the instantaneous fault-detection rate per unit time. They also discuss an optimal software release problem for determining  the optimum time when to stop OSS development and to transfer it to user operation. Further, numerical illustrations for SPC are shown by applying the actual fault-count data observed on the bug  tracking system.</t>
  </si>
  <si>
    <t>The paper mentions statistical process control and presents statistical methods and techniques that can be used on project management in high maturity.</t>
  </si>
  <si>
    <t>2015.09</t>
  </si>
  <si>
    <t>Procedia Computer Science (Vol. 54, pp. 335–342)
Eleventh International Multi-Conference on Information Processing-2015 (IMCIP-2015)</t>
  </si>
  <si>
    <t>Marandi, A. K., &amp; Khan, D. A.</t>
  </si>
  <si>
    <t>An Impact of Linear Regression Models for Improving the Software Quality with Estimated Cost</t>
  </si>
  <si>
    <t>This paper presents a simplified Economical model of software quality, and develops the details of the model at the level of individual defects removal at each level of software developing phase. The main objective of the model to identify approaches to improve the software quality and reduce marginal cost of software products.</t>
  </si>
  <si>
    <t>2015.10</t>
  </si>
  <si>
    <t>INFORMATION TECHNOLOGY &amp; MANAGEMENT, 16(3), 235–251</t>
  </si>
  <si>
    <t>Pai, D. R., Subramanian, G. H., &amp; Pendharkar, P. C.</t>
  </si>
  <si>
    <t>Benchmarking software development productivity of CMMI level 5 projects</t>
  </si>
  <si>
    <t>This paper applies the DEA VRS (data envelopment analysis variable returns to scale) on 79 software development projects data from a CMMI level 5 organization to characterize the organization productivity, trying to identify good practices from most efficient projects.</t>
  </si>
  <si>
    <t>The paper uses statistical techniques or methods that can be applied on  project management in high maturity.</t>
  </si>
  <si>
    <t>2015.12</t>
  </si>
  <si>
    <t xml:space="preserve"> Journal of Theoretical and Applied Information Technology, 72(1), 133–141</t>
  </si>
  <si>
    <t>Srinivasan, N.</t>
  </si>
  <si>
    <t>A study on humanizing software test effort and quality</t>
  </si>
  <si>
    <t>This paper addresses the problems of choice of fitness metric, characterization
of landscape modality and determination of the most suitable search technique to apply. It presents a method for automated production of test cases from statebased design models of distributed software guided by test objectives.</t>
  </si>
  <si>
    <t>The paper does not address project management in high maturity neither presents any statistical techniques or methods that can be applied on  project management in high maturity.
It evaluates different approaches for slection and priorization of test cases using data from the actual project.</t>
  </si>
  <si>
    <t>2015.13</t>
  </si>
  <si>
    <t>Scopus
Web of Sc.
Eng. Village</t>
  </si>
  <si>
    <t>JOURNAL OF SYSTEMS AND SOFTWARE, 105, 72–78</t>
  </si>
  <si>
    <t>Wallshein, C. C., &amp; Loerch, A. G.</t>
  </si>
  <si>
    <t>Software cost estimating for CMMI Level 5 developers</t>
  </si>
  <si>
    <t>This paper presents an estimation model for software projects in conformance to CMMI level 5 which uses ordinary least squares regressionque to predict final effort of projects thought some initial variables. Thirty records from software projects completed in 2003–2008 were used to compute statistically significant equations.</t>
  </si>
  <si>
    <t>The paper presents a model targeted to be used on quantitative project management on high maturity.</t>
  </si>
  <si>
    <t>2015.14</t>
  </si>
  <si>
    <t>Scopus
IEEE
Eng. Village</t>
  </si>
  <si>
    <t>International Conference on Reliability, Infocom Technologies and Optimization: Trends and Future Directions, ICRITO 2015</t>
  </si>
  <si>
    <t>Yamada, S., &amp; Kii, R.</t>
  </si>
  <si>
    <t>Software quality analysis for agile development</t>
  </si>
  <si>
    <t>This paper proposes quantitative assessment methods for the reliability/quality of software products developed by the agile software development. 
Then, applying several metrics for agile software development to plausible software reliability growth models and control chart, authors discuss the goodness-of-fit of these
models to actual data and quantitative software reliability/quality prediction.</t>
  </si>
  <si>
    <t>2014.01</t>
  </si>
  <si>
    <t>In M. R. S. N. A. Jawawi D.N.A. Sulaiman S. (Ed.), 2014 8th Malaysian Software Engineering Conference, MySEC 2014 (pp. 37–42)</t>
  </si>
  <si>
    <t>Alhassan, M. A. ., &amp; Jawawi, D. N. A.</t>
  </si>
  <si>
    <t>Sequential strategy for software process measurement that uses Statistical Process Control</t>
  </si>
  <si>
    <t>This paper proposes a Sequential Strategy for Process Measurement (SSPM) to support software organization’s process measurement activities for process control and management. The authors say SPC can be used at CMM level 2 to repeatedly control process but with some difficulties, like accurate process measurement, addressed by the proposed startegy.</t>
  </si>
  <si>
    <t>2014.02</t>
  </si>
  <si>
    <t>CrossTalk, 27(5), 38–40</t>
  </si>
  <si>
    <t>Below, P.</t>
  </si>
  <si>
    <t>Forecasting from defect signals</t>
  </si>
  <si>
    <t xml:space="preserve">This paper discusses the use of Shewhart’s Control Charts to forecast the quality of
the software at the future time when the schedule calls for testing to be complete, targeting the problem that testing phases typically extend over many months. </t>
  </si>
  <si>
    <t>The paper presents an approach targeted to be used on quantitative project management on high maturity.</t>
  </si>
  <si>
    <t>2014.03</t>
  </si>
  <si>
    <t>CrossTalk, 27(4), 8–14</t>
  </si>
  <si>
    <t>Boehm, B. ., Turner, R. ., Lane, J. A. ., &amp; Koolmanojwong, S.</t>
  </si>
  <si>
    <t>High Maturity is not a procrustean bed</t>
  </si>
  <si>
    <t>This paper summarizes the Incremental Commitment Spiral Model set of criteria for determining which process or processes best fit a particular system of interest, and  illustrates how they have been successfully applied in various situations.</t>
  </si>
  <si>
    <t>2014.06</t>
  </si>
  <si>
    <t>Scopus
Web of Sc.</t>
  </si>
  <si>
    <t>In Proceedings of the International Conference on Software Engineering and Knowledge Engineering, SEKE (Vol. 2014-Janua, pp. 729–734)</t>
  </si>
  <si>
    <t>De Souza, A. D. ., Rocha, A. R. ., &amp; Dos Santos, D. C. S.</t>
  </si>
  <si>
    <t>A proposal for the improvement of project’s cost predictability using earned value management and historical data of cost - An empirical study</t>
  </si>
  <si>
    <t>This paper proposes an extension of the EVM technique through the integration of historical cost performance data of processes as a means to improve the project's cost predictability.</t>
  </si>
  <si>
    <t>2014.07</t>
  </si>
  <si>
    <t>IEEE SOFTWARE, 31(5), 80–86</t>
  </si>
  <si>
    <t>Falessi, D., Shaw, M., &amp; Mullen, K.</t>
  </si>
  <si>
    <t>Achieving and Maintaining CMMI Maturity Level 5 in a Small Organization</t>
  </si>
  <si>
    <t>This paper presents economic achievements, success factors and lessons learned from a CMMI level 5 company for practitioners intending to pursue high-maturity CMMI levels, particularly in small organizational settings. The authors report they had more success performing quantitative management in one meeting with all involved people. The company built a software measurement tool for managing their projects with data for engineering activities analysis. Besides that, they have build a performance model in the tool, which allows the estimation of the number of errors from some project's and company's charcateristics.</t>
  </si>
  <si>
    <t>The paper does not address project management in high maturity neither presents any statistical techniques or methods that can be applied on project management in high maturity.
It does mention achievements, sucess factor and lessons learned on the SPI over the levels.
It does mention a tool and a performance model, but it does not detail any of them or the statistical techniques or methods used on them. So, we could not even consider it an experience report of some statistical techniques or methods use.</t>
  </si>
  <si>
    <t>2014.08</t>
  </si>
  <si>
    <t>In V. F. Daneva M. (Ed.), Proceedings - 2014 Joint Conference of the International Workshop on Software Measurement, IWSM 2014 and the International Conference on Software Process and Product Measurement, Mensura 2014 (pp. 263–270)</t>
  </si>
  <si>
    <t>Fehlmann, T. ., &amp; Kranich, E.</t>
  </si>
  <si>
    <t>Exponentially weighted moving average (EWMA) prediction in the software development process</t>
  </si>
  <si>
    <t>This paper focuses on the predictive property of Exponentially Weighted Moving Average (EWMA) Q control charts and investigates whether the predictive property is attractive for monitoring and controlling the Software Development Process.</t>
  </si>
  <si>
    <t>2014.10</t>
  </si>
  <si>
    <t>IEEE Latin America Transactions, 12(3), 508–513</t>
  </si>
  <si>
    <t>García, I. ., Pacheco, C. ., &amp; Calvo, J. A.</t>
  </si>
  <si>
    <t>Quantitative project management in small and medium-sized software enterprises</t>
  </si>
  <si>
    <t>This paper presents a framework for achieving quantitative project management in small and medium-sized enterprises called FQPMSE. The framework has as elements: a metadata repository, a measurement repository, a control panel and a project management tool. Experimentation results are provided through the FQPMSE implementation in three software companies, making their processes more adeherent to PP and PMC CMMI process areas.</t>
  </si>
  <si>
    <t>The paper does not address project management in high maturity neither presents any statistical techniques or methods that can be applied on project management in high maturity.
It does not approach high maturity and just quantitative project management required to CMMI level 3.</t>
  </si>
  <si>
    <t>The paper is not in the high maturity context.</t>
  </si>
  <si>
    <t>2014.11</t>
  </si>
  <si>
    <t>Lecture Notes in Informatics (LNI), Proceedings - Series of the Gesellschaft Fur Informatik (GI). Kiel, Germany, pp. 37–38.</t>
  </si>
  <si>
    <t>Granske, L., Amin, A.</t>
  </si>
  <si>
    <t>Reactive vs. proactive detection of quality of service problems</t>
  </si>
  <si>
    <t>This paper summarizes contributions on reactive and proactive detection of quality of service problems. The first contribution is applying statistical control charts to reactively detect QoS violations. The second contribution is applying time series modeling to proactively detect potential QoS violations.</t>
  </si>
  <si>
    <t>The paper only resumes their research and points to other papers. They do not explain anything.</t>
  </si>
  <si>
    <t>2014.12</t>
  </si>
  <si>
    <t>JOURNAL OF SOFTWARE-EVOLUTION AND PROCESS, v. 26 n. 9</t>
  </si>
  <si>
    <t>Grossi, Lucas; Calvo-Manzano, Jose A &amp; San Feliu, Tomas</t>
  </si>
  <si>
    <t>High-maturity levels: achieving CMMI ML-5 in a consultancy company</t>
  </si>
  <si>
    <t>This paper shows an example of the implementation of Level 5 in a consultancy company in two constellations: development and service. It depicts the example in steps, to help the understanding of the whole process. The authors depict the way to achieve a high-maturity level in steps, with examples of problems faced during it. The company develops 2 performance models using defects (one for large projects and another for small ones). The paper does not detail the models or their generation methods.</t>
  </si>
  <si>
    <t>2014.14</t>
  </si>
  <si>
    <t>In 36th International Conference on Software Engineering, ICSE Companion 2014 - Proceedings (pp. 702–705)</t>
  </si>
  <si>
    <t>Kamma, D.</t>
  </si>
  <si>
    <t>Study of task processes for improving programmer productivity</t>
  </si>
  <si>
    <t>A task process refers to the processes used by a programmer for executing an assigned task. 
This paper focuses on studying the effect of task processes on programmer productivity.</t>
  </si>
  <si>
    <t>The paper does not address project management in high maturity neither presents any statistical techniques or methods that can be applied on project management in high maturity.
AND
The paper has a more evolved approach to same problem reported on ID 2016.03, but here they  modeled the task process in a not high maturity way, using just a flow chart.</t>
  </si>
  <si>
    <t>CE1
CE5</t>
  </si>
  <si>
    <t>2014.15</t>
  </si>
  <si>
    <t>In C. S. Gueheneuc Y-G. Kwon G. (Ed.), Proceedings - Asia-Pacific Software Engineering Conference, APSEC (Vol. 1, pp. 71–77)</t>
  </si>
  <si>
    <t>Kamma, D., &amp; Sasi Kumar, G.</t>
  </si>
  <si>
    <t>Effect of model based software development on productivity of enhancement tasks-an industrial study</t>
  </si>
  <si>
    <t>Model based software development promises to increase productivity by generating executable code automatically from design/models thereby eliminating the manual coding phase.
This paper studies the impact of model based development on productivity and quality of maintenance tasks.</t>
  </si>
  <si>
    <t>The paper does not address project management in high maturity neither presents any statistical techniques or methods that can be applied on project management in high maturity.
It targets model based development.</t>
  </si>
  <si>
    <t>2014.19</t>
  </si>
  <si>
    <t>In Satapathy, SC and Avadhani, PS and Udgata, SK and Lakshminarayana, S (Ed.), ICT AND CRITICAL INFRASTRUCTURE: PROCEEDINGS OF THE 48TH ANNUAL CONVENTION OF COMPUTER SOCIETY OF INDIA - VOL I (Vol. 248, pp. 687–693)</t>
  </si>
  <si>
    <t>Kumar, N. R. S., Nair, T. R. G., &amp; Suma, V.</t>
  </si>
  <si>
    <t>Impact of Resources on Success of Software Project</t>
  </si>
  <si>
    <t>This paper describes an study of 25 projects developed in a product and service based CMMI Level 5 Software Company with the purpose of Analyzing the impact of critical resources such as cost, time, number of developers towards the successful completion of the project as allocated by the project manager during the developmental process.</t>
  </si>
  <si>
    <t>The paper does not address project management in high maturity neither presents any statistical techniques or methods that can be applied on  project management in high maturity. 
It only shows the relation between the cited items.It is not on high maturity area.</t>
  </si>
  <si>
    <t>2014.20</t>
  </si>
  <si>
    <t>IEEE
Scopus
Eng. Village</t>
  </si>
  <si>
    <t xml:space="preserve"> In 2014 International Conference on Electronics and Communication Systems, ICECS 2014</t>
  </si>
  <si>
    <t>SLI, a new metric to determine success of a software project</t>
  </si>
  <si>
    <t>This paper describes an study of 25 projects developed in a product and service based CMMI Level 5 Software Company with the purpose of Analyzing the impact of critical resources such as cost, time, number of developers towards the successful completion of the project as allocated by the project manager during the developmental process. The authors suggest a new qualitative metric, Success Level Index Metric (SLI) that indicates the degree of maturity of the company in terms of success of their projects based on which the company can choose their desired level of success for their projects. The suggested metric has performance ranges and is calculated from deviations on number of developers, defects, time and cost.</t>
  </si>
  <si>
    <t>The paper does not address project management in high maturity neither presents any statistical techniques or methods that can be applied on  project management in high maturity. 
It only proposes a metric adherent to CMMI level 3.</t>
  </si>
  <si>
    <t>2014.21</t>
  </si>
  <si>
    <t>Circuit, Power and Computing Technologies (ICCPCT), 2014 International Conference on (pp. 1630–1636). inproceedings. http://dx.doi.org/10.1109/ICCPCT.2014.7054824</t>
  </si>
  <si>
    <t>Kumari, K. S., Amulya, B., &amp; Prasad, R. S.</t>
  </si>
  <si>
    <t>Comparative study of Pareto Type II with HLD in assessing the software reliability with order statistics approach using SPC</t>
  </si>
  <si>
    <t>This paper proposes Pareto Type II Distribution model with an order statistic approach and applies SPC to monitor the failures. Also the proposed model is compared with Half Logistic Distribution  considering time domain data based on Non Homogeneous Poisson Process (NHPP). The parameters are estimated using the Maximum Likelihood Estimation. The failure data is analyzed with both  the models and the results are exhibited through control charts.</t>
  </si>
  <si>
    <t>2014.22</t>
  </si>
  <si>
    <t>CrossTalk, 27(4), 36–39</t>
  </si>
  <si>
    <t xml:space="preserve">Lienhard, T. </t>
  </si>
  <si>
    <t>High maturity heresy: Doing level 5 before level 4 without data</t>
  </si>
  <si>
    <t>This paper discusses if the sources of the high maturity knowledge of CMMI are wrong (considering that most sources come from same origins) or paint half the story.
The paper does advice the view of product cycle and not only the view of software development cycle, incluind pre-concept and production phases. Besides that, it advices to focus on business objectives and not only on software development on high maturity.</t>
  </si>
  <si>
    <t>The paper does not address project management in high maturity neither presents any statistical techniques or methods that can be applied on  project management in high maturity. 
It only presents an advice on how to apply high maturity concepts.</t>
  </si>
  <si>
    <t>2014.24</t>
  </si>
  <si>
    <t>SOFTWARE QUALITY JOURNAL, 22(4), 593–609</t>
  </si>
  <si>
    <t>Matalonga, S., Solari, M., &amp; San Feliu, T.</t>
  </si>
  <si>
    <t>An empirically validated simulation for understanding the relationship between process conformance and technology skills</t>
  </si>
  <si>
    <t>This paper presents a system dynamics simulation of a software factory product line to to understand the changes in behavior when selecting either training in technological update to their workforce or training in process conformance with its productive processes. The system dynamics model was validated with an expert panel, and the simulation results have been empirically validated (using statistical process control) against the performance baseline of a real software development organization. Their results show that while both variables have positive impact on defects and process stability, investment in process training results in a process with less variation and with fewer defects.</t>
  </si>
  <si>
    <t>The paper mentions statistical process control and presents statistical methods and techniques that could be used on project management in high maturity.</t>
  </si>
  <si>
    <t>2014.29</t>
  </si>
  <si>
    <t>In D. A. Ezzatti P. (Ed.), Proceedings of the 2014 Latin American Computing Conference, CLEI 2014</t>
  </si>
  <si>
    <t>Schots, N. C. L. ., Gonçalves, T. G. ., Magalhães, R. F. ., Rocha, A. R. ., Santos, G. ., &amp; De Oliveira, K. M.</t>
  </si>
  <si>
    <t>Supporting software process performance analysis through a knowledge-based environment</t>
  </si>
  <si>
    <t>This paper presents a knowledge-based environment proposed for supporting software organizations during the execution of process performance analysis. This environment aims to provide a body of knowledge and a set of activities and tasks for software process performance, which will be executed based on rules that guide the user during the execution of this analysis.</t>
  </si>
  <si>
    <t>The paper presents an approach using statistical process control (SPC) and can support quantitative project management in high maturity.</t>
  </si>
  <si>
    <t>2013.01</t>
  </si>
  <si>
    <t>Journal of the Brazilian Computer Society, 19(4), 445–473</t>
  </si>
  <si>
    <t>Barcellos, M. P. ., de Almeida Falbo, R. ., &amp; Rocha, A. R.</t>
  </si>
  <si>
    <t>A strategy for preparing software organizations for statistical process control</t>
  </si>
  <si>
    <t>This paper presents a strategy to help software organizations prepare themselves regarding measurement aspects in order to implement SPC. The strategy is made up of three components: a Reference Software Measurement Ontology, an Instrument for Evaluating the Suitability of a Measurement Repository for SPC, and a Body of Recommendations for SoftwareMeasurement Suitable for SPC.
The strategy developed in this work is made up of three components: 
- the Reference SoftwareMeasurement Ontology (RSMO), which provides a common vocabulary and relevant knowledge about the software measurement domain, including traditional and high maturity measurement  aspects; 
- the Instrument for Evaluating the Suitability of a Measurement Repository for SPC (IESMR),which is used to evaluate existing measurement repositories and to determine their suitability for SPC, identifying corrective actions that can be taken as a means to obtain measurement repositories suitable for SPC (if it is necessary and possible); 
- the Body of Recommendations for SoftwareMeasurement Suitable for SPC (BRSM), which provides guidelines on how to prepare a measurement program, to define measures and to perform measurements suitable for SPC.</t>
  </si>
  <si>
    <t>The paper does not address project management in high maturity neither presents any statistical techniques or methods that can be applied on  project management in high maturity. 
It focus on the organizational level. Some recommendation groups might involve project management, but the authors do not provide all recommendations on paper.</t>
  </si>
  <si>
    <t>2013.03</t>
  </si>
  <si>
    <t>Lecture Notes in Computer Science (Including Subseries Lecture Notes in Artificial Intelligence and Lecture Notes in Bioinformatics), 7925 LNCS, 343–355</t>
  </si>
  <si>
    <t>Buglione, L. . b, Lami, G. ., Von Wangenheim, C. G. ., Caffery, F. M. ., &amp; Hauck, J. C. R.</t>
  </si>
  <si>
    <t>Leveraging reuse-related maturity issues for achieving higher maturity and capability levels</t>
  </si>
  <si>
    <t>This paper proposes some ways for leveraging people-related maturity issues merging Human Resources practices from several types of maturity models into the organizational Business Process Model (BPM) in order to achieve higher organizational maturity and capability levels.</t>
  </si>
  <si>
    <t>The paper does not address project management in high maturity neither presents any statistical techniques or methods that can be applied on  project management in high maturity. 
It focus on the importance of RH aspects and models that have more RH practices and how to use them.</t>
  </si>
  <si>
    <t>2013.04</t>
  </si>
  <si>
    <t>SOFTWARE QUALITY JOURNAL, 21(3), 479–499</t>
  </si>
  <si>
    <t>Chang, C.-W., &amp; Tong, L.-I.</t>
  </si>
  <si>
    <t>Monitoring the software development process using a short-run control chart</t>
  </si>
  <si>
    <t>This paper utilizes a Q chart for short-run manufacturing processes as an alternative technique for monitoring Software Development Process. Authors mention that one major problem is that conventional control charts require a large amount of data from a homogeneous source of variation when constructing valid control limits and that aggregating data from projects with similar attributes to acquire the required number of observations may lead to wide control limits due to mixed multiple common causes when applying a conventional control chart.</t>
  </si>
  <si>
    <t>2013.07</t>
  </si>
  <si>
    <t>Web of Sc.
IEEE
Eng. Village</t>
  </si>
  <si>
    <t>In 2013 4TH INTERNATIONAL WORKSHOP ON MANAGING TECHNICAL DEBT (MTD) (pp. 16–19)</t>
  </si>
  <si>
    <t>Falessi, D., Shaw, M. A., Shull, F., Mullen, K., &amp; Stein, M.</t>
  </si>
  <si>
    <t>Practical Considerations, Challenges, and Requirements of Tool-Support for Managing Technical Debt</t>
  </si>
  <si>
    <t>This paper presents a perspective on Technical Debt from a CMMI Maturity Level 5 company. Examples, practical considerations, and challenges in dealing with Technical Debt are presented along with ten requirements of a tool for managing Technical Debt.</t>
  </si>
  <si>
    <t>The paper does not address project management in high maturity neither presents any statistical techniques or methods that can be applied on  project management in high maturity. 
It only presents examples, practical considerations, and challenges in dealing with Technical Debt.</t>
  </si>
  <si>
    <t>2013.08</t>
  </si>
  <si>
    <t xml:space="preserve"> In 2013 ACM / IEEE International Symposium on Empirical Software Engineering and Measurement (pp. 323–331)</t>
  </si>
  <si>
    <t>Fernandez-Corrales, C., Jenkins, M., &amp; Villegas, J.</t>
  </si>
  <si>
    <t>Application of Statistical Process Control to Software Defect Metrics: An Industry Experience Report</t>
  </si>
  <si>
    <t>This paper presents an industry experience report on the application of SPC in a Software Verification and Validation Unit at an Information Technology Division from a financial institution. The authors present the steps followed to implement SPC, describe the theoretical assumptions involved in selecting the appropriate control charts, and show a process improvement analysis of using SPC in the organization.</t>
  </si>
  <si>
    <t>The paper presents an approach using statistical process control (SPC) and might support quantitative project management in high maturity.</t>
  </si>
  <si>
    <t>exemplo de uso</t>
  </si>
  <si>
    <t>2013.11</t>
  </si>
  <si>
    <t>In ACM International Conference Proceeding Series (pp. 23–28)</t>
  </si>
  <si>
    <t xml:space="preserve">Kamma, D. ., &amp; Jalote, P. </t>
  </si>
  <si>
    <t>Effect of task processes on programmer productivity in model-based testing</t>
  </si>
  <si>
    <t>This paper studies the processes programmers employ for executing tasks, which is called ”task processes”, and their impact on a programmer’s productivity. The authors analyse the task processes for unit testing of modules in a model-based development of a CMMi level 5 software company for about four months on a live project by studying execution of tasks by six programmers.</t>
  </si>
  <si>
    <t>2013.12</t>
  </si>
  <si>
    <t>International Journal of Software Engineering and Its Applications, 7(6), 61–70</t>
  </si>
  <si>
    <t>Kim, H.-C.</t>
  </si>
  <si>
    <t>Assessing software reliability based on NHPP using SPC</t>
  </si>
  <si>
    <t>This paper proposes a control mechanism, based on time between failures observations using Burr distribution property, which is based on Non Homogenous Poisson Process (NHPP) to assess software reliability.</t>
  </si>
  <si>
    <t>2013.15</t>
  </si>
  <si>
    <t>Information and Management, 50(7), 598–605</t>
  </si>
  <si>
    <t>Spears, J. L. ., Barki, H. ., &amp; Barton, R. R.</t>
  </si>
  <si>
    <t>Theorizing the concept and role of assurance in information systems security</t>
  </si>
  <si>
    <t>This paper  applied institutional theory and the Capability Maturity Model to conceptualize assurance: its symbolic aspects to gain social acceptance, and its substantive aspects to improve organizational capability and effectiveness in performing IS security risk management.</t>
  </si>
  <si>
    <t>The paper does not address project management in high maturity neither presents any statistical techniques or methods that can be applied on project management in high maturity.
It only performs interviews with people from four companies in order to characterize some practices in maturity levels when compared to CMMI levels.</t>
  </si>
  <si>
    <t>2013.16</t>
  </si>
  <si>
    <t xml:space="preserve"> In CONSEG 2013 - Proceedings of the 7th CSI International Conference on Software Engineering (pp. 68–73)</t>
  </si>
  <si>
    <t>Sundari, R. T., Wadhawan, A., &amp; Pandey, A.</t>
  </si>
  <si>
    <t>Managing organization’s performance by innovations in technology- OPM CMMI1.3</t>
  </si>
  <si>
    <t>This paper talks about Organizational Performance Management (OPM) by deployments of innovative processes, tools to attain defined business goals.</t>
  </si>
  <si>
    <t>The paper does not address project management in high maturity neither presents any statistical techniques or methods that can be applied on project management in high maturity.
It describes the results obtained with the adoption of four tools to support company objectivein the organizational level.</t>
  </si>
  <si>
    <t>2013.17</t>
  </si>
  <si>
    <t>In ACM International Conference Proceeding Series (pp. 267–274)</t>
  </si>
  <si>
    <t xml:space="preserve">Tuan, N. N. ., &amp; Thang, H. Q. </t>
  </si>
  <si>
    <t>Combining maturity with agility - Lessons learnt from a case study</t>
  </si>
  <si>
    <t>This paper presents the results of a case study on the practices that a purely agile organization has put in place in order to profit from the opportunities that higher maturity can offer in respect to value creation for clients.</t>
  </si>
  <si>
    <t>The paper does not address project management in high maturity neither presents any statistical techniques or methods that can be applied on project management in high maturity.
It describes the required adaptations on an agile company in order to become certified on SAS and ITIL and lists affected practices related to CMMI maturity levels.</t>
  </si>
  <si>
    <t>2013.19</t>
  </si>
  <si>
    <t>Commun. Stat. Simul. Comput. 42, 1455–1471.</t>
  </si>
  <si>
    <t>Zhang, X., Zhang, J.</t>
  </si>
  <si>
    <t>CUSUM procedures for monitoring process mean and variability</t>
  </si>
  <si>
    <t>This paper proposes a CUSUM chart based on the likelihood ratio test for the change point problem for normal process when controlling process mean and variability simultaneously.</t>
  </si>
  <si>
    <t>The paper is not about software engineering.
It does nto cite software engineering and seems to be on manufactoring.</t>
  </si>
  <si>
    <t>2012.01</t>
  </si>
  <si>
    <t>34th International Conference on Software Engineering (ICSE) (pp. 1002–1011). inproceedings. http://dx.doi.org/10.1109/ICSE.2012.6227120</t>
  </si>
  <si>
    <t>Andronick, J., Jeffery, R., Klein, G., Kolanski, R., Staples, M., Zhang, H., &amp; Zhu, L.</t>
  </si>
  <si>
    <t>Large-scale formal verification in practice: A process perspective</t>
  </si>
  <si>
    <t>This paper reports on the development process and management issues of the L4.verified project (a rare success in large-scale, formal verification: it provided a formal, machinechecked, code-level  proof of the full functional correctness of the seL4 microkernel), highlighting key success factors. They formulate a detailed descriptive model of its middle-out development process, and analyze the  evolution and dependencies of code and proof artifacts.</t>
  </si>
  <si>
    <t>The paper does not address project management in high maturity neither presents any statistical techniques or methods that can be applied on project management in high maturity.
It targets formal verification in a big project with success. It describes the process but does not provide any high maturity model.</t>
  </si>
  <si>
    <t>2012.02</t>
  </si>
  <si>
    <t>In ICSESS 2012 - Proceedings of 2012 IEEE 3rd International Conference on Software Engineering and Service Science (pp. 429–432)</t>
  </si>
  <si>
    <t>Aljahdali, S., Hussain, S. N., Hundewale, N., &amp; Poyil, A. T.</t>
  </si>
  <si>
    <t>Test Management and Control</t>
  </si>
  <si>
    <t>This paper presents methods, procedures, and approach to be used in the verification and validation for Test Management &amp; Control. It evaluates a system or system component, by manual or automated means to verify that the system satisfies specified set of requirements. The Test execution phase is the actual verification phase where you need to monitor the test case execution  closely, and make sure that you are well within the defined Upper Control Limit (UCL) and Lower Control Limit (LCL).</t>
  </si>
  <si>
    <t>The paper does not address project management in high maturity neither presents any statistical techniques or methods that can be applied on project management in high maturity.
It describes activities regarding testing. Authors mention the use of control limits on a chart with the number of executed test cases over the weeks, but they do not detail which type of chart was used or how they calculated those control limits.</t>
  </si>
  <si>
    <t>2012.03</t>
  </si>
  <si>
    <t>Scopus
Web of Sc.
IEEE
Eng. Village</t>
  </si>
  <si>
    <t>In Chi, CH and Grossmann, G (Ed.), PROCEEDINGS OF THE 2012 IEEE 16TH INTERNATIONAL ENTERPRISE DISTRIBUTED OBJECT COMPUTING CONFERENCE WORKSHOPS (EDOCW 2012) (pp. 114–123)</t>
  </si>
  <si>
    <t>Barcellos, M. P., Falbo, R. de A., &amp; da Rocha, A. R. C.</t>
  </si>
  <si>
    <t>Using a Reference Domain Ontology for Developing a Software Measurement Strategy for High Maturity Organizations</t>
  </si>
  <si>
    <t>This paper proposes a strategy to help software organizations prepare themselves regarding measurement aspects in order to implement SPC.</t>
  </si>
  <si>
    <t>The paper does not address project management in high maturity neither presents any statistical techniques or methods that can be applied on  project management in high maturity. 
It focus on the organizational level.
AND 
This approach is better detailed on ID 2013.01.</t>
  </si>
  <si>
    <t>The paper is an older version of a previously analyzed paper.
ID 2013.01.</t>
  </si>
  <si>
    <t>2012.04</t>
  </si>
  <si>
    <t>In Proceedings of the 2012 Joint Conf. of the 22nd Int. Workshop on Software Measurement and the 2012 7th Int. Conf. on Software Process and Product Measurement, IWSM-MENSURA 2012 (pp. 215–220) Assisi: IEEE Computer Society.</t>
  </si>
  <si>
    <t>Béland, S. ., &amp; Abran, A.</t>
  </si>
  <si>
    <t>A measurement framework to support continuous improvement in software intensive organizations</t>
  </si>
  <si>
    <t>This paper presents a quantitative management framework for continuous improvement initiatives to ensure the sustainability of earnings and value in software intensive
organizations. Three groups of measures are proposed to monitor the impact of changes introduced by continuous improvement initiatives: a network of dashboards, a
performance measuremen system (PMS) and a strategy management system (SMS).
The approach has medium maturity level and not high maturity level.</t>
  </si>
  <si>
    <t>The paper does not address project management in high maturity neither presents any statistical techniques or methods that can be applied on project management in high maturity.
It describes a level 3 quantitaive project management approach target to organizational level.</t>
  </si>
  <si>
    <t>2012.05</t>
  </si>
  <si>
    <t>In Mas, A and Mesquida, A and Rout, T and OConnor, RV and Dorling, A (Ed.), SOFTWARE PROCESS IMPROVEMENT AND CAPABILITY DETERMINATION (Vol. 290, pp. 233–238)</t>
  </si>
  <si>
    <t>Bharathi, V., Shastry, U., &amp; Raj, J.</t>
  </si>
  <si>
    <t>Bayesian Network Based Bug-fix Effort Prediction Model</t>
  </si>
  <si>
    <t>This paper presents their experience of using Bayesian Belief Networks for bug-fix effort prediction.</t>
  </si>
  <si>
    <t>2012.06</t>
  </si>
  <si>
    <t>2012 EIGHTH INTERNATIONAL CONFERENCE ON THE QUALITY OF INFORMATION AND COMMUNICATIONS TECHNOLOGY (QUATIC 2012) (pp. 30–37). inproceedings. http://dx.doi.org/10.1109/QUATIC.2012.22</t>
  </si>
  <si>
    <t>Bijlsma, D., Correia, J. P., &amp; Visser, J.</t>
  </si>
  <si>
    <t>Automatic Event Detection for Software Product Quality Monitoring</t>
  </si>
  <si>
    <t>This paper presents an approach for discovering significant events in the development process from the associated stream of product measurement data. At the heart of the approach lies the view  of measurement data streams as functions for which derivatives can be calculated. In a manner inspired by Statistical Process Control, a certain number of data points are then selected as events  worthy of further inspection.</t>
  </si>
  <si>
    <t>2012.07</t>
  </si>
  <si>
    <t>CrossTalk, 25(1), 15–18</t>
  </si>
  <si>
    <t>Campo, M.</t>
  </si>
  <si>
    <t>Why CMMI maturity level 5?</t>
  </si>
  <si>
    <t>This paper outlines why the high maturity process areas have the highest ROI potential, and presents data from Raytheon Integrated Defense Systems, a CMMI Maturity Level 5 organization, as an example.</t>
  </si>
  <si>
    <t>The paper does not address project management in high maturity neither presents any statistical techniques or methods that can be applied on project management in high maturity.
It only states the observed ROI of high maturity practices.</t>
  </si>
  <si>
    <t>2012.08</t>
  </si>
  <si>
    <t>In Proceedings of the 9th International Conference on Information Technology, ITNG 2012 (pp. 452–457)</t>
  </si>
  <si>
    <t>Cardoso, F. R. M., Tasinaffo, P. M., Montini, D. Á., Fernandes, D. D., Da Cunha, A. M., &amp; Dias, L. A. V.</t>
  </si>
  <si>
    <t>A formal control model for risks management within software projects</t>
  </si>
  <si>
    <t>This paper presents a proposed Formal Control Model (FCM) using a Colored Petri Net (CPN) and an inspection form for risks management within a software project. The proposed model was applied to a project within the financial department of an enterprise CMMI level 5.</t>
  </si>
  <si>
    <t>The paper does not address project management in high maturity neither presents any statistical techniques or methods that can be applied on project management in high maturity.
It describes a level 3 risk management approach, with states and inspection forms. The approach is not at high maturity.</t>
  </si>
  <si>
    <t>2012.09</t>
  </si>
  <si>
    <t>CrossTalk, 25(4), 24–27</t>
  </si>
  <si>
    <t xml:space="preserve">Childs, D. ., &amp; Kimmerly, P. </t>
  </si>
  <si>
    <t>Process performance: Words of wisdom.</t>
  </si>
  <si>
    <t>This paper focus on the analysis of process performance to help an organization.</t>
  </si>
  <si>
    <t>The paper does not address project management in high maturity neither presents any statistical techniques or methods that can be applied on project management in high maturity.
It describes the process areas of CMMI high maturity levels.</t>
  </si>
  <si>
    <t>2012.10</t>
  </si>
  <si>
    <t>In Proceedings - 2011 34th IEEE Software Engineering Workshop, SEW 2011 (pp. 92–96)</t>
  </si>
  <si>
    <t xml:space="preserve">Cunha, J. C. ., Cruz, S. ., Costa, M. ., Rodrigues, A. R. ., &amp; Vieira, M. </t>
  </si>
  <si>
    <t>Implementing software effort estimation in a medium-sized company</t>
  </si>
  <si>
    <t>This paper presents the implementation of a software effort estimation process in a medium-sized company, currently recognized as CMMI Level 5. It contextualizes the problem and the company, introduces the estimation techniques used, and presents some preliminary results, showing that software effort estimation can be successfully applied in medium-sized companies at low cost, allowing the reduction of project uncertainty and increasing the probability of success during bidding and execution.</t>
  </si>
  <si>
    <t>The paper presents an approach that can be used on quantitative project management on high maturity.</t>
  </si>
  <si>
    <t>apesar de citar baseline de desempenho não fica muito evidente que se aplica a organizações de nível 5, parece mais uma abordagem para organizações de nível 3.</t>
  </si>
  <si>
    <t>2012.13</t>
  </si>
  <si>
    <t>In 38th Latin America Conference on Informatics, CLEI 2012 - Conference Proceedings</t>
  </si>
  <si>
    <t>Gaffo, F. H., &amp; De Barros, R. M.</t>
  </si>
  <si>
    <t>GAIA risks - A service-based framework to manage project risks</t>
  </si>
  <si>
    <t>This study presents a framework, called GAIA Risks. This framework aims to quantify the risk management within a software development process and, through maturity levels, services and a well-defined deployment process, provide paths for its improvement.</t>
  </si>
  <si>
    <t>The paper does not address project management in high maturity neither presents any statistical techniques or methods that can be applied on project management in high maturity.
It describes a maturity model about risks and an implementation process. It does do not address high maturity.</t>
  </si>
  <si>
    <t>The paper does not address project management in high maturity neither presents any statistical techniques or methods that can be applied on project management in high maturity.
It's about risk managament process improvement.</t>
  </si>
  <si>
    <t>2012.14</t>
  </si>
  <si>
    <t>Goncalves, L. ., Lima, L. ., Reis, R. Q. ., Nascimento, L. ., &amp; Ribeiro, T. .</t>
  </si>
  <si>
    <t>Support for Statistic Process Control of software process</t>
  </si>
  <si>
    <t>This paper proposes a standard process model and an approach for quantitative analysis of projects that was integrated to a Process-centered Software Engineering Environment.</t>
  </si>
  <si>
    <t>The paper presents an approach targeted to quantitative project management and can supoort high maturity.</t>
  </si>
  <si>
    <t>2012.15</t>
  </si>
  <si>
    <t>CrossTalk, 25(1), 4–8</t>
  </si>
  <si>
    <t>Hale, C., &amp; Rowe, M.</t>
  </si>
  <si>
    <t>Do not get out of control: Achieving real-time quality and performance</t>
  </si>
  <si>
    <t>This paper is about Statistical Process Control applied to mission-critical software development to monitor real-time quality and performance.</t>
  </si>
  <si>
    <t>só boas práticas / revisão teórica</t>
  </si>
  <si>
    <t>2012.16</t>
  </si>
  <si>
    <t>JOURNAL OF SOFTWARE-EVOLUTION AND PROCESS, 24(1), 35–49</t>
  </si>
  <si>
    <t>Hale, J. E., &amp; Hale, D. P.</t>
  </si>
  <si>
    <t>Evaluating testing effectiveness during software evolution: a time-series cross-section approach</t>
  </si>
  <si>
    <t>This paper examines the use of a time-series cross-section (TSCS) modeling approach to inform the quantitative management of the testing activities within a mature software evolution organization. They provide a case study that details its use.</t>
  </si>
  <si>
    <t>2012.19</t>
  </si>
  <si>
    <t>IEEE Software, 29(4), 16–18</t>
  </si>
  <si>
    <t>Kalinowski, M. ., Card, D. N. ., &amp; Travassos, G. H. .</t>
  </si>
  <si>
    <t>Evidence-based guidelines to defect causal analysis</t>
  </si>
  <si>
    <t>This paper presents some guidance on how to implement defect causal analysis efficiently, based on evidence from a systematic literature review.</t>
  </si>
  <si>
    <t>The paper does not address project management in high maturity neither presents any statistical techniques or methods that can be applied on project management in high maturity.
It describes knowledge from the literature formated as questions and guidelines for each question. It is not based on a proposal or exoerience report over one method.</t>
  </si>
  <si>
    <t>2012.20</t>
  </si>
  <si>
    <t>IEEE TRANSACTIONS ON KNOWLEDGE AND DATA ENGINEERING, 24(8), 1345–1360</t>
  </si>
  <si>
    <t>Lee, D., Cha, S. K., &amp; Lee, A. H.</t>
  </si>
  <si>
    <t>A Performance Anomaly Detection and Analysis Framework for DBMS Development</t>
  </si>
  <si>
    <t>This paper describes a framework to manage performance anomalies in Database Management Systems (DBMS) development, after establishing a set of conditions for a problem to be considered an anomaly, using performance regression testing early in the process. The framework uses Statistical Process Control (SPC) charts to detect performance anomalies and differential profiling to identify their root causes. The tools developed and deployed based on the framework allow continuous, automated daily monitoring of performance in addition to the usual functionality monitoring in the DBMS development.</t>
  </si>
  <si>
    <t>The paper presents an approach using statistical process control (SPC) and cansupport quantitative project management in high maturity.</t>
  </si>
  <si>
    <t>2012.21</t>
  </si>
  <si>
    <t>In Faria, JP and Silva, A and Machado, RJ (Ed.), 2012 EIGHTH INTERNATIONAL CONFERENCE ON THE QUALITY OF INFORMATION AND COMMUNICATIONS TECHNOLOGY (QUATIC 2012) (pp. 47–56)</t>
  </si>
  <si>
    <t>Margarido, I. L., Vidal, R. M., &amp; Vieira, M.</t>
  </si>
  <si>
    <t>Lessons Learnt in the Implementation of CMMI (R) Maturity Level 5</t>
  </si>
  <si>
    <t>This paper presents problems and difficulties that organisations willing to implement CMMI should be aware of and recommendations to help avoid them, based on lessons learnt on three cases of CMMI level 5 organisations and bibliographic research.</t>
  </si>
  <si>
    <t>The paper does not address project management in high maturity neither presents any statistical techniques or methods that can be applied on project management in high maturity.
It describes recommendations for implementing CMMI high maturity based on problems identified by three companies. It does not detail specific methods.</t>
  </si>
  <si>
    <t>guidelines</t>
  </si>
  <si>
    <t>2012.22</t>
  </si>
  <si>
    <t>IET SOFTWARE, 6(2), 140–147</t>
  </si>
  <si>
    <t>Matalonga, S., &amp; San Feliu, T.</t>
  </si>
  <si>
    <t>Calculating return on investment of training using process variation</t>
  </si>
  <si>
    <t>This paper presents a method for calculating ROI that considers process variation; the authors argue that ROI results should be understood in accordance to statistical management guidance. The proposed method has been piloted at a software factory.</t>
  </si>
  <si>
    <t>o problema investigado tem escopo organizacional</t>
  </si>
  <si>
    <t>2012.23</t>
  </si>
  <si>
    <t>IEEE
Eng. Village</t>
  </si>
  <si>
    <t>IEEE TRANSACTIONS ON ENGINEERING MANAGEMENT, 59(1), 20–32. article. http://dx.doi.org/10.1109/TEM.2010.2081675</t>
  </si>
  <si>
    <t>Middleton, P., &amp; Joyce, D.</t>
  </si>
  <si>
    <t>Lean Software Management: BBC Worldwide Case Study</t>
  </si>
  <si>
    <t>This paper examines how the lean ideas behind the Toyota production system can be applied to software project management. It is a detailed investigation of the performance of a nine-person  software development team employed by BBCWorldwide based in London. The data collected in 2009 involved direct observations of the development team, the kanban boards, the daily stand-up  meetings, semistructured interviews with a wide variety of staff, and statistical analysis. 
The significance of this work is showing that the use of lean methods including visual management, team-based problem solving, smaller batch sizes, and statistical process control can improve software development.</t>
  </si>
  <si>
    <t>The paper does not address project management in high maturity neither presents any statistical techniques or methods that can be applied on project management in high maturity.
It describes results of the implementation of lean principles. They say lean uses SPC, but they do not detail which methods they use on high maturity.</t>
  </si>
  <si>
    <t>2012.24</t>
  </si>
  <si>
    <t>In ICPE’12 - Proceedings of the 3rd Joint WOSP/SIPEW International Conference on Performance Engineering (pp. 299–310)</t>
  </si>
  <si>
    <t>Nguyen, T. H. D. ., Adams, B. ., Jiang, Z. M. ., Hassan, A. E. ., Nasser, M. ., &amp; Flora, P. .</t>
  </si>
  <si>
    <t>Automated detection of performance regressions using statistical process control techniques</t>
  </si>
  <si>
    <t>This paper proposes an approach to analyze performance counters across test runs using a statistical process control technique called control charts.</t>
  </si>
  <si>
    <t>2012.27</t>
  </si>
  <si>
    <t>CrossTalk, 25(1), 9–14</t>
  </si>
  <si>
    <t>Seshagiri, G.</t>
  </si>
  <si>
    <t>High maturity pays off it is hard to believe unless you do it</t>
  </si>
  <si>
    <t>This paper provides a business owner’s view of high maturity CMMI level 5. The author provides hard data on high maturity’s impact on customer satisfaction, company profitability, and business strategic  decision making as well as intangible results such as self-directed teams, low staff turnover and joy in work.</t>
  </si>
  <si>
    <t>só exemplo</t>
  </si>
  <si>
    <t>2012.28</t>
  </si>
  <si>
    <t>Lecture Notes in Electrical Engineering. Sydney, Australia, pp. 509–514.</t>
  </si>
  <si>
    <t>Shu, J., Duan, Y., Wang, F.</t>
  </si>
  <si>
    <t>A quantitative management method of software development and integration projects</t>
  </si>
  <si>
    <t>This paper proposes and establishes a visualized and effective quantitative evaluation method and achieves the effective management and evaluation for software projects.</t>
  </si>
  <si>
    <t>The paper does not address project management in high maturity neither presents any statistical techniques or methods that can be applied on project management in high maturity.
It proposes an approach to quantitative project management regarding lvl 3 maturity.</t>
  </si>
  <si>
    <t>2012.30</t>
  </si>
  <si>
    <t>IEEE SOFTWARE, 29(3), 77–85</t>
  </si>
  <si>
    <t>Tarhan, A., &amp; Demirors, O.</t>
  </si>
  <si>
    <t>This paper presents the Assessment Approach for Quantitative Process Management (A2QPM) which helps to identify software process measures for quantitative analysis even when organizations lack formal systems for process measurement.</t>
  </si>
  <si>
    <t>The paper presents an approach targeted to quantitative project management and can support high maturity.</t>
  </si>
  <si>
    <t>The paper presents an approach targeted to quantitative project management and might supoort high maturity.</t>
  </si>
  <si>
    <t>2011.01</t>
  </si>
  <si>
    <t>Vol. 155 SOFTWARE PROCESS IMPROVEMENT AND CAPABILITY DETERMINATION, pp. 236-239</t>
  </si>
  <si>
    <t>Bharathi, V. and Shastry, U.</t>
  </si>
  <si>
    <t>Neural Network Based Effort Prediction Model for Maintenance Projects</t>
  </si>
  <si>
    <t>This paper explores the applicability of neural network models for bug fix effort prediction in corrective maintenance project.</t>
  </si>
  <si>
    <t>2011.02</t>
  </si>
  <si>
    <t>Lecture Notes in Business Information Processing, Vol. 80 LNBIP, pp. 125-139</t>
  </si>
  <si>
    <t>Buglione, L., Damiani, E., Frati, F., Oltolina, S. and Ruffatti, G.</t>
  </si>
  <si>
    <t>Improving quality and cost-effectiveness in enterprise software application development: An open, holistic approach for project monitoring and control</t>
  </si>
  <si>
    <t>This paper proposes a case study showing how to efficiently detect possible project improvements using a combination of software engineering measurement-related techniques supported by the OS platform Spago4Q, keeping the focus on the need of organizations to strengthen its historical data gathering process.</t>
  </si>
  <si>
    <t>The paper does not address project management in high maturity neither presents any statistical techniques or methods that can be applied on project management in high maturity.
It proposes an approach to automate measurement regarding lvl 3 maturity.</t>
  </si>
  <si>
    <t>2011.06</t>
  </si>
  <si>
    <t>IEEE International Systems Conference (pp. 177–181). inproceedings. http://dx.doi.org/10.1109/SYSCON.2011.5929081</t>
  </si>
  <si>
    <t>Hardoroudi, A. H., Dareshuri, A. F., Sarkan, H. M., &amp; Nourizadeh, M.</t>
  </si>
  <si>
    <t>Robust corrective and preventive action(CAPA)</t>
  </si>
  <si>
    <t>This paper presents a case study on a company which has long recognized that using a good root cause, corrective and preventive action program is crucial to satisfy its customers. Initially Corrective and preventive action (CAPA) was not properly implemented and not cost-effective for the company. Therefore, the authors had conducted a secondary research and adopted a universal process &amp;  quality standards from CMMI Level 5 &amp; ISO 20000 on the top levels of the CAPA procedure in order to improve the CAPA issues.</t>
  </si>
  <si>
    <t>2011.07</t>
  </si>
  <si>
    <t>AIAA SPACE Conference and Exposition 2011. Long Beach, CA, United states, p. American Institute for Aeronautics and Astronautic.</t>
  </si>
  <si>
    <t>Hickey, C.J., Loveall, J.B., Orr, J.K., Klausman, A.L.</t>
  </si>
  <si>
    <t>The legacy of space shuttle flight software</t>
  </si>
  <si>
    <t>This paper presents an overview of the evolution of the Primary Avionics Software System (PASS) project and processes over thirty years, an argument for strong statistical control of software processes with examples, an overview of the success story for identifying and driving out errors before flight, a case study of the few significant software issues and how they were either identified before flight or slipped through the process onto a flight vehicle, and identification of the valuable lessons learned over the life of the project.</t>
  </si>
  <si>
    <t>The paper does not address project management in high maturity neither presents any statistical techniques or methods that can be applied on project management in high maturity.
It describes the evolution of the software. They mention metrics and the process importance, but they do not detail anything related to high maturity.</t>
  </si>
  <si>
    <t>2011.08</t>
  </si>
  <si>
    <t>44th Hawaii International Conference on System Sciences (pp. 1–10). inproceedings. http://dx.doi.org/10.1109/HICSS.2011.84</t>
  </si>
  <si>
    <t>Hihn, J., Lewicki, S., &amp; Morgan, S.</t>
  </si>
  <si>
    <t>Bootstrapping Process Improvement Metrics: CMMI Level 4 Process Improvement Metrics in a Level 3 World</t>
  </si>
  <si>
    <t>This paper describes the wide variety of qualitative and quantitative techniques that JPL, NASA’s prime center for deep space robotic exploration, have been implementing over the last few years for measurement, including the various approaches used to communicate the results to both software technical managers and senior managers.</t>
  </si>
  <si>
    <t>The paper does not address project management in high maturity neither presents any statistical techniques or methods that can be applied on project management in high maturity.
It describes the approach for measurement but not in high maturity.</t>
  </si>
  <si>
    <t>2011.10</t>
  </si>
  <si>
    <t>Proceedings - 2011 Agile Conference, Agile 2011, pp. 168-174</t>
  </si>
  <si>
    <t>Jakobsen, C. and Poppendieck, T.</t>
  </si>
  <si>
    <t>Lean as a Scrum troubleshooter</t>
  </si>
  <si>
    <t>This paper presents the use of Lean Software Development as a driver for optimizing software processes, by the use of A3 problem solving, in a CMMI level 5 company. Experience from the past five years has resulted in significant improvements to their processes including our Scrum implementation, and has revealed insight into five key measures to monitor projects.</t>
  </si>
  <si>
    <t>parece ser só análise de causa, mesmo que no nível do projeto</t>
  </si>
  <si>
    <t>2011.14</t>
  </si>
  <si>
    <t>Journal of Software Maintenance and Evolution, Vol. 23(6), pp. 395-422</t>
  </si>
  <si>
    <t>Monteiro, L.F.S. and De Oliveira, K.M.</t>
  </si>
  <si>
    <t>This paper presents a a catalog of indicators with their related measures to help managers perform process performance analysis of the CMMI-DEV engineering processes. The authors found more than 500 different measures in the literature applicable to software process performance and a number of different statistical techniques to analyze and choose from.</t>
  </si>
  <si>
    <t>2011.15</t>
  </si>
  <si>
    <t>Lecture Notes in Computer Science (including subseries Lecture Notes in Artificial Intelligence and Lecture Notes in Bioinformatics), Vol. 6759 LNCS, pp. 17-29</t>
  </si>
  <si>
    <t>Morales Trujillo, M., Oktaba, H., Pino, F.c. and Orozco, M.</t>
  </si>
  <si>
    <t>Applying agile and lean practices in a software development project into a CMMI organization</t>
  </si>
  <si>
    <t>This paper presents an approach based on a practical experience in applying agile and lean practices in a software development process performed into an organization evaluated CMMI level 5. As a result of a theoretical review on agile and lean practices, and the organization’s needs, an integrated proposal between these practices and CMMI was found and was also put into practice.</t>
  </si>
  <si>
    <t>The paper does not address project management in high maturity neither presents any statistical techniques or methods that can be applied on project management in high maturity.
It describes the results obtained by the implementation of some agile concepts in a level 5 organization, but not refering to high maturity.</t>
  </si>
  <si>
    <t>The paper does not address project management in high maturity neither presents any statistical techniques or methods that can be applied on project management in high maturity.
It describes results obtained bu the implementation of some agile/lean concepts in a level 5 organization but it was not concerned with statistical techniques or methods that could be applied on project management.</t>
  </si>
  <si>
    <t>2011.17</t>
  </si>
  <si>
    <t>Proceedings - Joint Conference of the 21st International Workshop on Software Measurement, IWSM 2011 and the 6th International Conference on Software Process and Product Measurement, MENSURA 2011, pp. 297-301</t>
  </si>
  <si>
    <t>Nakamura, N., Kusumoto, S., Takahashi, S. and Nakatsuka, K.</t>
  </si>
  <si>
    <t>Approach to introducing a statistical quality control</t>
  </si>
  <si>
    <t>This paper describes some examples and points about implementing a statistical quality control in developing business systems in Sumitomo Electric Industries, Ltd. and Sumitomo Electric Information Systems Co., Ltd.</t>
  </si>
  <si>
    <t>2011.18</t>
  </si>
  <si>
    <t>Proceedings - Asia-Pacific Software Engineering Conference, APSEC, pp. 282-289</t>
  </si>
  <si>
    <t>Nguyen, T., Adams, B., Jiang, Z., Hassan, A., Nasser, M. and Flora, P.</t>
  </si>
  <si>
    <t>Automated verification of load tests using control charts</t>
  </si>
  <si>
    <t>This paper presents an approach to automatically verify load tests results, based on a statistical quality control technique called control charts.</t>
  </si>
  <si>
    <t>The paper presents an approach using statistical process control (SPC) and might support quantitative project management in high maturity.
This approach was evolved and presented in ID 2012.23. Here they evaluate the use of control charts to monitor performance tests. On ID 2012.23 they propose two prior steps to using the control charts for the same purpose.</t>
  </si>
  <si>
    <t>Older version of an impproved approach presentend on ID 2012.23</t>
  </si>
  <si>
    <t>2011.20</t>
  </si>
  <si>
    <t>Int. J. Comput. Sci. Issues 8, 219–224.</t>
  </si>
  <si>
    <t>Ravi, S.P., Supriya, N., Krishna Mohan, G.</t>
  </si>
  <si>
    <t>SPC for Software Reliability: Imperfect software debugging model</t>
  </si>
  <si>
    <t>This paper shows examples of control chart  based on the study of control chart theory. The results show that the control chart supplies the scientific management methods and technical support for   quality control, being an effective way and means to achieve software quality control objectives.</t>
  </si>
  <si>
    <t>2011.21</t>
  </si>
  <si>
    <t>IEEE 2nd International Conference on Computing, Control and Industrial Engineering (Vol. 1, pp. 274–277). inproceedings. http://dx.doi.org/10.1109/CCIENG.2011.6008011</t>
  </si>
  <si>
    <t>Ren, Y., Jiang, D., Xing, T., &amp; Zhu, P.</t>
  </si>
  <si>
    <t>Research on software quality control method based on control chart</t>
  </si>
  <si>
    <t>This paper shows examples of control chart  based on the study of control chart theory. The results show that the control chart supplies the scientific management methods and technical support for quality control, being an effective way and means to achieve software quality control objectives.</t>
  </si>
  <si>
    <t>The paper does not address project management in high maturity neither presents any statistical techniques or methods that can be applied on project management in high maturity.
It explains control charts and shows one example, but it is not a case sttudy of a real experience.</t>
  </si>
  <si>
    <t>2011.23</t>
  </si>
  <si>
    <t>Journal of Intelligent Manufacturing, Vol. 22(4), pp. 597-606</t>
  </si>
  <si>
    <t>Schneidewind, N.</t>
  </si>
  <si>
    <t>What can software engineers learn from manufacturing to improve software process and product?</t>
  </si>
  <si>
    <t>This paper provides the software engineer with tools from the field of manufacturing as an aid to improving software process and product quality.</t>
  </si>
  <si>
    <t>2011.24</t>
  </si>
  <si>
    <t>Vol. 155 SOFTWARE PROCESS IMPROVEMENT AND CAPABILITY DETERMINATION, pp. 200-203</t>
  </si>
  <si>
    <t>Sridhar, B. and Rajesh, G.</t>
  </si>
  <si>
    <t>Process Innovation Reaping Customer Satisfaction</t>
  </si>
  <si>
    <t>This paper describes how CMC, a CMMI Level 5 company, part of the TATA Group, has been continuously striving for Process innovation with the ultimate goal of achieving productivity improvements to the delight of customer.</t>
  </si>
  <si>
    <t>The paper does not address project management in high maturity neither presents any statistical techniques or methods that can be applied on project management in high maturity.
It describes the results obtained by some process improvements in a CMMI level 5 organization. But it does not describe high maturity issues.</t>
  </si>
  <si>
    <t>The paper does not address project management in high maturity neither presents any statistical techniques or methods that can be applied on project management in high maturity.
The paper is not a primary study
The paper is not about software engineering</t>
  </si>
  <si>
    <t>CE1
CE6
CE8</t>
  </si>
  <si>
    <t>2011.25</t>
  </si>
  <si>
    <t>Vol. 155 SOFTWARE PROCESS IMPROVEMENT AND CAPABILITY DETERMINATION, pp. 108-120</t>
  </si>
  <si>
    <t>Tarhan, A. and Demirors, O.</t>
  </si>
  <si>
    <t>Assessment of Software Process and Metrics to Support Quantitative Understanding: Experience from an Undefined Task Management Process</t>
  </si>
  <si>
    <t>The authors have developed a systematic approach to evaluate the suitability of a software process and its measures for quantitative analysis, and have applied the approach in several industrial contexts. This paper explains the experience of evaluating a task management process and related measures of a government research agency.</t>
  </si>
  <si>
    <t>The paper presents an approach targeted to quantitative project management and might supoort high maturity.
The approach is described on ID 2012.28 with more case studies. Here they focus on one case study (I believe organization C), also mentioned in ID 2012.28. But they give more details in here about that case study.</t>
  </si>
  <si>
    <t>Previous, less detailed version of paper ID 2012.28.</t>
  </si>
  <si>
    <t>2011.26</t>
  </si>
  <si>
    <t>Web of Sc.</t>
  </si>
  <si>
    <t>SOFTWARE QUALITY JOURNAL, Vol. 19(4, SI), pp. 615-642</t>
  </si>
  <si>
    <t>Investigating the effect of variations in the test development process: a case from a safety-critical system</t>
  </si>
  <si>
    <t>This paper presents an Assessment Approach for Quantitative Process Management (A2QPM) to identify the indicators of a software process and assess  the ability of a software process for quantitative management. The authors explain an application of the A2QPM to the test development process of an avionics software project and presents the results.</t>
  </si>
  <si>
    <t>The paper presents an approach targeted to quantitative project management and might supoort high maturity.
The approach is described on ID 2012.29 with more case studies. Here they focus on one case study (I believe organization D), also mentioned in ID 2012.29. But they give more details in here about that case study.</t>
  </si>
  <si>
    <t>Previous, less detailed version of paper ID 2012.29.</t>
  </si>
  <si>
    <t>Lecture Notes in Computer Science (including subseries Lecture Notes in Artificial Intelligence and Lecture Notes in Bioinformatics), Vol. 6759 LNCS, pp. 276-290</t>
  </si>
  <si>
    <t>Zawedde, A., Klabbers, M., Williams, D. and Van Den Brand, M.</t>
  </si>
  <si>
    <t>Understanding the dynamics of requirements process improvement: A new approach</t>
  </si>
  <si>
    <t>This paper explores factors that influence requirements process improvement with the aim to explain how the attributes of the underpinning process affect both the quality and associated costs of the requirements specification delivered to the customer.
The authors contend that the developed quality-cost requirements process improvement descriptive model is a generic framework, discipline and language for an effective approach.</t>
  </si>
  <si>
    <t>The paper does not address project management in high maturity neither presents any statistical techniques or methods that can be applied on project management in high maturity.
It addresses requirement process improvement and not high maturity.</t>
  </si>
  <si>
    <t>2010.02</t>
  </si>
  <si>
    <t>Web of Sc.
Scopus</t>
  </si>
  <si>
    <t>INTERNATIONAL ARAB JOURNAL OF INFORMATION TECHNOLOGY, Vol. 7(2), pp. 129-137</t>
  </si>
  <si>
    <t>Al Yahya, M., Ahmad, R. and Lee, S.</t>
  </si>
  <si>
    <t>Impact of CMMI Based Software Process Maturity on COCOMO II's Effort Estimation</t>
  </si>
  <si>
    <t>This paper examines the effect of process maturity on software development effort by deriving a new set of constructive cost model II’s PMAT rating values based on the most recent version of CMM, i.e., capability maturity model integration.</t>
  </si>
  <si>
    <t>2010.03</t>
  </si>
  <si>
    <t>Proceedings of the 9th Joint Conference on Knowledge-Based Software Engineering, JCKBSE 2010, pp. 46-54</t>
  </si>
  <si>
    <t>Aman, H. and Ohkochi, T.</t>
  </si>
  <si>
    <t>An application of growth curve model for predicting code churn in open source development</t>
  </si>
  <si>
    <t>This paper proposes a mathematical modeling of source code churn - a growth curve model based on a non-_x0003_homogeneous Poisson process.</t>
  </si>
  <si>
    <t>2010.04</t>
  </si>
  <si>
    <t>Proceedings - IEEE International Enterprise Distributed Object Computing Workshop, EDOC, pp. 253-262</t>
  </si>
  <si>
    <t>Barcellos, M.b., De Almeida Falbo, R. and Rocha, A.</t>
  </si>
  <si>
    <t>A well-founded software process behavior ontology to support business goals monitoring in high maturity software organizations</t>
  </si>
  <si>
    <t>This paper present a fragment of a Software Measurement Ontology (SMO), grounded in the Unified Foundational Ontology, with focus on software process behavior analysis.</t>
  </si>
  <si>
    <t>2010.05</t>
  </si>
  <si>
    <t>Proceedings - 7th International Conference on the Quality of Information and Communications Technology, QUATIC 2010, pp. 467-472</t>
  </si>
  <si>
    <t>Establishing a well-founded conceptualization about software measurement in high maturity levels</t>
  </si>
  <si>
    <t>This paper presents a fragment of a Software Measurement Ontology (SMO), grounded in the Unified Foundational Ontology, with focus on measurement at high maturity levels.</t>
  </si>
  <si>
    <t>2010.06</t>
  </si>
  <si>
    <t>ESEM 2010 - Proceedings of the 2010 ACM-IEEE International Symposium on Empirical Software Engineering and Measurement</t>
  </si>
  <si>
    <t>Barcellos, M.b., Rocha, A. and De Almeida Falbo, R.</t>
  </si>
  <si>
    <t>Evaluating the suitability of a measurement repository for statistical process control</t>
  </si>
  <si>
    <t>This paper presents an instrument for evaluating the suitability of measurement repositories in order to support software organizations implementing SPC.</t>
  </si>
  <si>
    <t>2010.07</t>
  </si>
  <si>
    <t>Lecture Notes in Computer Science (including subseries Lecture Notes in Artificial Intelligence and Lecture Notes in Bioinformatics), Vol. 6156 LNCS, pp. 380-394</t>
  </si>
  <si>
    <t>Barreto, A.O.S. and Rocha, A.R.</t>
  </si>
  <si>
    <t>Defining and monitoring strategically aligned software improvement goals</t>
  </si>
  <si>
    <t>The paper presents an approach to define and monitor software improvement goals, which are decompositions of strategic goals and are related to software products or processes.</t>
  </si>
  <si>
    <t>The paper might present an approach that can be used on quantitative project management on high maturity.</t>
  </si>
  <si>
    <t>concordo, mas o foco da extração tem que ser nos agentes (seção 4).</t>
  </si>
  <si>
    <t>2010.09</t>
  </si>
  <si>
    <t>Innovations and Advances in Computer Sciences and Engineering, pp. 273-277</t>
  </si>
  <si>
    <t>Bezerra, C.b., Coelho, C., Pires, C. and Albuquerque, A.</t>
  </si>
  <si>
    <t>A practical application of performance models to predict the productivity of projects</t>
  </si>
  <si>
    <t>The paper presents a case in the definition of performance models based in CMMI and Six Sigma and their application in productivity prediction on the projects of a software organization.</t>
  </si>
  <si>
    <t>2010.10</t>
  </si>
  <si>
    <t>IEEE International Conference on Industrial Engineering and Engineering Management (pp. 1421–1424). inproceedings. http://dx.doi.org/10.1109/IEEM.2010.5674344</t>
  </si>
  <si>
    <t>Castagliola, P., Zhang, Y., Costa, A., &amp; Maravelakis, P.</t>
  </si>
  <si>
    <t>Preliminary results concerning the VSS X bar chart with unknow in-control parameters</t>
  </si>
  <si>
    <t>This paper evaluates the (run length) performances of the VSS X bar control chart when the process parameters are estimated and compares them in the case where the process parameters are  assumed known. They draw the conclusion that these performances are quite different when the shift and the number of samples used during the phase I are small.</t>
  </si>
  <si>
    <t>The paper focus on manufactoring and targets a type of control charts that might not be suitable to software engineering.</t>
  </si>
  <si>
    <t>The paper is not about software engineering.</t>
  </si>
  <si>
    <t>2010.12</t>
  </si>
  <si>
    <t>Management and Service Science (MASS), 2010 International Conference on, pp. 1-4</t>
  </si>
  <si>
    <t>Chen, T., Zhou, B. and Luo, W.</t>
  </si>
  <si>
    <t>A Process Optimization Method for High Maturity Process Improvements</t>
  </si>
  <si>
    <t>This paper presents a process optimization method for high maturity process improvements with five steps: VPML-based process modeling, automated process simulation,  process evaluation, rule-based  process optimization, and identification of optimized processes’ priority.</t>
  </si>
  <si>
    <t>2010.14</t>
  </si>
  <si>
    <t>2010 IEEE INTERNATIONAL CONFERENCE ON SOFTWARE MAINTENANCE</t>
  </si>
  <si>
    <t>Ferreira, A.L., Machado, R.J., Costa, L., Silva, J.G., Batista, R.F. and Paulk, M.C.</t>
  </si>
  <si>
    <t>An Apporach to Improving Software Inspections Performance</t>
  </si>
  <si>
    <t>This paper studies the impact of inspection review rate in process performance.</t>
  </si>
  <si>
    <t>2010.19</t>
  </si>
  <si>
    <t>International Journal of Information and Communication Technology, Vol. 2(4), pp. 355-373</t>
  </si>
  <si>
    <t>Mohapatra, S.</t>
  </si>
  <si>
    <t>Improvised process for quality through quantitative project management: An experience from software development projects</t>
  </si>
  <si>
    <t>This paper uses practical and real-time development project experiences to come up with a systematic approach for quantitative project management for better quality of deliverables. The paper discusses different tools and monitoring mechanismsthat can be employed during project execution and possible benefits obtained from this approach. The tone of the paper is in prescriptive manner and is based on best practices across different organisations.</t>
  </si>
  <si>
    <t>2010.21</t>
  </si>
  <si>
    <t>36th International Conference Computer Measurement Group</t>
  </si>
  <si>
    <t>Roeseler, A., Pecak, M. and Shiffman, N.</t>
  </si>
  <si>
    <t>Using Statistical Process Control to improve the quality and delivery of IT services</t>
  </si>
  <si>
    <t>This paper presents a framework for the delivery of Information Technology (IT) services based on Continuous Quality Improvement (CQI) initiatives. Starting with the Capability Maturity Model  (CMM), they develop a process-oriented approach that utilizes Statistical Process Control (SPC) to incrementally improve operational IT processes over time. The approach presented in this paper is  general in nature and can be extended to many other operational IT service functions to help evaluate the effectiveness of managerial actions and decision-making in an ongoing effort to produce  better operational results throughout the organization.</t>
  </si>
  <si>
    <t>2010.23</t>
  </si>
  <si>
    <t>Proceedings - 2010 6th International Conference on Emerging Technologies, ICET 2010, pp. 282-286</t>
  </si>
  <si>
    <t>Tahir, T. and Gencel, C.</t>
  </si>
  <si>
    <t>A structured goal based measurement framework enabling traceability and prioritization</t>
  </si>
  <si>
    <t>This paper discusses a framework to help on having more visible and structured measurement process, which would enable prioritization and traceability, called Structured Prioritized Goal Question Metrics (SPGQM) and a case study conducted in a CMMI Level 5 certified company in order to validate this framework.</t>
  </si>
  <si>
    <t>The paper does not address project management in high maturity neither presents any statistical techniques or methods that can be applied on project management in high maturity.
It proposes an extension to GQM to help on defining measures.</t>
  </si>
  <si>
    <t>2010.24</t>
  </si>
  <si>
    <t>8th ACIS International Conference on Software Engineering Research, Management and Applications, SERA 2010, pp. 321-328</t>
  </si>
  <si>
    <t>Talib, M., Khelifi, A., Abran, A. and Ormandjieva, O.</t>
  </si>
  <si>
    <t>Techniques for quantitative analysis of software quality throughout the SDLC: The SWEBOK guide coverage</t>
  </si>
  <si>
    <t>This paper presents an overview of quantitative analysis techniques for software quality and their applicability during the software development life cycle (SDLC). This includes the Seven Basic Tools of Quality, Statistical Process Control, and Six Sigma, and it highlights how these techniques can be used for managing and controlling the quality of software during specification, design, implementation, testing and maintenance.</t>
  </si>
  <si>
    <t>The paper does not address project management in high maturity neither presents any statistical techniques or methods that can be applied on project management in high maturity.
It describes the Seven Basic Tools of Quality, Statistical Process Control, and Six Sigma and analyzes SWEBOK coverage of those topics.
Since they do not propose anything new about those techniques or relates an experience of their use, it is just some introductory knowledge.</t>
  </si>
  <si>
    <t>2010.25</t>
  </si>
  <si>
    <t>WORLD CONGRESS ON ENGINEERING AND COMPUTER SCIENCE, VOLS 1 AND 2, pp. 520-524</t>
  </si>
  <si>
    <t>Vijaya, G. and Arumugam, S.</t>
  </si>
  <si>
    <t>Utilization of Statistical Process Control in Defined Level Software Companies to Manage Processes Using Control Charts with Three Sigma</t>
  </si>
  <si>
    <t>This paper applies SPC to software metrics Defect Density, Review Performance and Rework percentage and results after applying the SPC to various processes of software are discussed and analyzed, using control charts, the most sophisticated tools of SPC. The difficulties in the application of Statistical Process Control to lower level software organization are observed and relevant suggestions are provided.</t>
  </si>
  <si>
    <t>The paper addresses statistical process control (SPC) mentioning methods that can be applied on project management in high maturity.
It is a subset of what is presented on ID 2010.26.</t>
  </si>
  <si>
    <t>The paper is a copy or an older version of already considered papers.
ID 2010.26.</t>
  </si>
  <si>
    <t>2010.26</t>
  </si>
  <si>
    <t>WSEAS Transactions on Information Science and Applications, Vol. 7(9), pp. 1200-1209</t>
  </si>
  <si>
    <t>Monitoring the stability of the processes in defined level software companies using control charts with three sigma limits</t>
  </si>
  <si>
    <t>IEEE SOFTWARE. Vol. 27(4), pp. 58-64</t>
  </si>
  <si>
    <t>Zhang, H. and Kim, S.</t>
  </si>
  <si>
    <t>Monitoring Software Quality Evolution for Defects</t>
  </si>
  <si>
    <t>This paper studies how quality, measured in terms of defects, varies over time in the presence of changes, and how we can control it.</t>
  </si>
  <si>
    <t>2009.01</t>
  </si>
  <si>
    <t>MALAYSIAN JOURNAL OF COMPUTER SCIENCE Vol. 22(2), pp. 121-137</t>
  </si>
  <si>
    <t>Alyahya, M.A., Ahmad, R. and Lee, S.P.</t>
  </si>
  <si>
    <t>Effect Of CMMI-Based Software Process Maturity On Software Schedule Estimation</t>
  </si>
  <si>
    <t>This paper investigates the impact of process maturity on software development Schedule (cycle time) by deriving a new set of COCOMO II’s PMAT rating values based on the most recent version of CMM, i.e. Capability Maturity Model Integration (CMMI).</t>
  </si>
  <si>
    <t>The paper presents a model that can be used on quantitative project management on high maturity.
This approach was already detailed on ID 2010.02</t>
  </si>
  <si>
    <t>The paper is a copy or an older version of already considered papers.
ID 2010.02.</t>
  </si>
  <si>
    <t>2009.02</t>
  </si>
  <si>
    <t>Vol. 5543TRUSTWORTHY SOFTWARE DEVELOPMENT PROCESSES, PROCEEDINGS, pp. 11-23</t>
  </si>
  <si>
    <t>Baldassarre, M.T., Boffoli, N., Bruno, G. and Caivano, D.</t>
  </si>
  <si>
    <t>Statistically Based Process Monitoring: Lessons from the Trench</t>
  </si>
  <si>
    <t>This work points out and discusses four main issues related to software process monitoring and highlights how SPC can be used as solution to address each problem. The solutions arise from experience  collected by the authors during empirical investigations in industrial contexts.</t>
  </si>
  <si>
    <t>2009.03</t>
  </si>
  <si>
    <t>Vol. 597CEUR Workshop Proceedings</t>
  </si>
  <si>
    <t>Barcellos, M.b., Da Rocha, A. and De Falbo, R.</t>
  </si>
  <si>
    <t>An ontology-based approach for software measurement and suitability measurement repository evaluation to apply statistical software process control in high maturity organizations</t>
  </si>
  <si>
    <t>This paper presents the approach proposed in a doctorate thesis to support organizations obtain and maintain measurement repository suitable for SPC, as well as to perform measurements appropriate in  this context. The approach is composed by an Instrument for Evaluating the Suitability of a Measurement Repository to SPC, a Software Process Measurement Ontology and a Body of Recommendations for Software Measurement.</t>
  </si>
  <si>
    <t>The paper does not address project management in high maturity neither presents any statistical techniques or methods that can be applied on  project management in high maturity. 
The paper is a copy or an older version of already considered papers.
ID 2013.01.</t>
  </si>
  <si>
    <t>2009.05</t>
  </si>
  <si>
    <t>Lecture Notes in Computer Science (including subseries Lecture Notes in Artificial Intelligence and Lecture Notes in Bioinformatics) Vol. 5891 LNCS, pp. 35-47</t>
  </si>
  <si>
    <t>Buglione, L.b.</t>
  </si>
  <si>
    <t>Leveraging people-related maturity issues for achieving higher maturity and capability levels</t>
  </si>
  <si>
    <t>This paper proposes some ways for leveraging people-related maturity issues merging HR practices from several types of maturity models into the organizational Business Process Model (BPM) in order to achieve higher organizational maturity and capability levels.</t>
  </si>
  <si>
    <t>The paper does not address project management in high maturity neither presents any statistical techniques or methods that can be applied on  project management in high maturity. 
It focus on the importance of RH aspects and models that have more RH practices and how to use them.
AND
This approach was already detailed on ID 2013.03.</t>
  </si>
  <si>
    <t>The paper does not address project management in high maturity neither presents any statistical techniques or methods that can be applied on  project management in high maturity. 
The paper is a copy or an older version of already considered papers.
ID 2013.03.</t>
  </si>
  <si>
    <t>2009.06</t>
  </si>
  <si>
    <t>AGILE 2009 CONFERENCE, pp. 201-206</t>
  </si>
  <si>
    <t>Cohan, S. and Glazer, H.</t>
  </si>
  <si>
    <t>An Agile Development Team's Quest for CMMI (R) Maturity Level 5</t>
  </si>
  <si>
    <t>This paper describes Pragmatics, Inc.'s steps to improve their agile development disciplines toward CML 5.</t>
  </si>
  <si>
    <t>The paper does not address project management in high maturity neither presents any statistical techniques or methods that can be applied on project management in high maturity.
It describes ongoing steps into high maturity from agile, but it only cites some metrics, not yet on high maturity scope. They mention some metrics being collected, but they are not sure if those will help in high maturity in the future.</t>
  </si>
  <si>
    <t>2009.07</t>
  </si>
  <si>
    <t>Software Process Improvement and Practice Vol. 14(4), pp. 227-241</t>
  </si>
  <si>
    <t>Gou, L.b., Wang, Q., Yuan, J., Yang, Y., Li, M. and Jiang, N.b.</t>
  </si>
  <si>
    <t>Quantitative defects management in iterative development with BiDefect</t>
  </si>
  <si>
    <t>This paper proposes a process performance Baselines based iteration Defects management (BiDefect) method to address those three challenges: identifying appropriate ‘control points’ in each iteration, selecting appropriate measures and corresponding measurement methods, and determining the ‘sweet spot’ amount of effort for performing testing and defect-fixing activities.</t>
  </si>
  <si>
    <t>2009.08</t>
  </si>
  <si>
    <t>AIAA Space 2009 Conference and Exposition. Pasadena, CA, United states.</t>
  </si>
  <si>
    <t>Harrison, C., Scheinin, W.</t>
  </si>
  <si>
    <t>Integration and test in a CMMI level 5 environment</t>
  </si>
  <si>
    <t>This paper the adoption of Software Engineering Institute's Capability Maturity Model Integration (CMMI) System Engineering Model and Integrated Product Model by Northrop Grumman, implementing them as methodologies, techniques, and subject matter expert knowledge shared across projects to avoid integration and test flaws.</t>
  </si>
  <si>
    <t>The paper does not address project management in high maturity neither presents any statistical techniques or methods that can be applied on project management in high maturity.
It targets integration and test importance and procedures, but do not detail anything related to high maturity.</t>
  </si>
  <si>
    <t>2009.09</t>
  </si>
  <si>
    <t>AGILE 2009 CONFERENCE, pp. 333-337</t>
  </si>
  <si>
    <t>Jakobsen, C.R. and Sutherland, J.</t>
  </si>
  <si>
    <t>Scrum and CMMI - Going from Good to Great Are you ready-ready to be done-done?</t>
  </si>
  <si>
    <t>This paper discusses the strategy to bring the entire Systematic company to second doubling in productivity. Their experiences shows that Scrum and CMMI together bring a more powerful combination of adaptability and predictability than either one alone and suggest how other companies can combine them to achieve Toyota level performance – 4 times the productivity and 12 times the quality of waterfall teams.</t>
  </si>
  <si>
    <t>2009.11</t>
  </si>
  <si>
    <t>Communications in Computer and Information Science Vol. 59 CCIS, pp. 280-287</t>
  </si>
  <si>
    <t>Kimura, M. and Fujiwara, T.</t>
  </si>
  <si>
    <t>A new criterion for the optimal software release problems: Moving average quality control chart with bootstrap sampling</t>
  </si>
  <si>
    <t>This paper proposes a new practical method for determining when to stop software testing. They try to develop a new quality control charting to help making the right decision for it, by employing the moving average model and boot-strap scheme. After discussing the modeling, they show an example of the statistical decision making of the optimal software release time.</t>
  </si>
  <si>
    <t>Li, mas achei bastante complicado e acho que vou precisar de ajuda de estatística para conseguir extrair esse. O que acha? Acha que está dentro?</t>
  </si>
  <si>
    <t>2009.12</t>
  </si>
  <si>
    <t>PROCEEDINGS OF THE 8TH IEEE/ACIS INTERNATIONAL CONFERENCE ON COMPUTER AND INFORMATION SCIENCE, pp. 989-995</t>
  </si>
  <si>
    <t>Lee, D., Baik, J. and Shin, J.-H.</t>
  </si>
  <si>
    <t>Software Reliability Assurance Using a Framework in Weapon System Development: A Case Study</t>
  </si>
  <si>
    <t>This paper proposes a framework to assure software reliability of weapon systems in Korean defense domain. The framework provides a guideline for software reliability evaluation to software organizations and pursues the improvement of software engineering process which supports activities and indicators for quantitative project management in the software development process.</t>
  </si>
  <si>
    <t>Esse eu li completo e fiquei na dúvida se entra ou não... o que acha?
Fiquei na dúvida se é alta maturidade... mas acho que sim... embora ele não detalhe muito esse ponto.</t>
  </si>
  <si>
    <t>2009 31ST INTERNATIONAL CONFERENCE ON SOFTWARE ENGINEERING, PROCEEDINGS, pp. 529-539</t>
  </si>
  <si>
    <t>Ramasubbu, N. and Balan, R.K.</t>
  </si>
  <si>
    <t>The Impact of Process Choice in High Maturity Environments: An Empirical Analysis</t>
  </si>
  <si>
    <t>This paper presents the results of a three year field study of the software development process choices made by project teams at two leading offshore vendors. In particular, they focus on the performance  implications of project teams that chose to augment structured, plan-driven processes to implement the CMM level-5 Key Process Areas (KPAs) with agile methods.</t>
  </si>
  <si>
    <t>Por outro lado, ele propõe um modelo para descobrir se o projeto vai seguir o processo tradicional ou ágil. Isso poderia ser "forçado" para ser algo útil em projetos na alta maturidade, embora eu ache meio inútil. O que acha?</t>
  </si>
  <si>
    <t>Lecture Notes in Computer Science (including subseries Lecture Notes in Artificial Intelligence and Lecture Notes in Bioinformatics) Vol. 5891 LNCS, pp. 337-346</t>
  </si>
  <si>
    <t>Sánchez-Rosado, I.b., Rodríguez-Soria, P.b., Martín-Herrera, B.b., Cuadrado-Gallego, J.b., Martínez-Herráiz, J.b. and González, A.b.</t>
  </si>
  <si>
    <t>Assessing the documentation development effort in software projects</t>
  </si>
  <si>
    <t>This paper describes an experiment with the following objectives: To obtain the relationship between documentation effort and total development effort and to obtain updated factors for software  documentation, according to the latest documentation standards and software development techniques.</t>
  </si>
  <si>
    <t>Novamente eu posso argumentar que o fator de ajuste poderia auxiliar a gerência na hm, mas acho que não é nada de novo frente aos modelos de estimativas como o COCOMO II.</t>
  </si>
  <si>
    <t>2009.20</t>
  </si>
  <si>
    <t>Vol. 32PRODUCT-FOCUSED SOFTWARE PROCESS IMPROVEMENT, PROCEEDINGS, pp. 87-95</t>
  </si>
  <si>
    <t>Smite, D. and Gencel, C.</t>
  </si>
  <si>
    <t>Why a CMMI Level 5 Company Fails to Meet the Deadlines?</t>
  </si>
  <si>
    <t>This paper discusses experiences gained from a highly distributed software project, which aimed at development of a product based on a new platform and architectural solution. The project was conducted  in a CMMI Level 5 company and still failed to meet initial plan constraints. They provide an overview of management decisions in the light of their consequences, and discuss potential areas of improvement.</t>
  </si>
  <si>
    <t>The paper does not address project management in high maturity neither presents any statistical techniques or methods that can be applied on project management in high maturity.
It targets project failure causes on distributed development, even on high maturity. The main cause is a new development methodology and technology. It does not target high maturity.</t>
  </si>
  <si>
    <t>Computational Intelligence and Software Engineering, 2009. CiSE 2009. International Conference on, pp. 1-4</t>
  </si>
  <si>
    <t>Wang, X.</t>
  </si>
  <si>
    <t>A Compositive Method of Neural Networks and Control Charts for Monitoring Process Disturbance Based on Integrated SPC/EPC</t>
  </si>
  <si>
    <t>This paper presents  a compositive method of neural networks and conventional SPC techniques to solve the problems of “Window of Opportunity” and autocorrelation under the integrated scheme of  statistical process control (SPC) and engineering process control (EPC).</t>
  </si>
  <si>
    <t>The paper describes manufactoring process controls.</t>
  </si>
  <si>
    <t>International Conference on Computational Intelligence and Software Engineering (pp. 1–4). inproceedings. http://dx.doi.org/10.1109/CISE.2009.5366198</t>
  </si>
  <si>
    <t>Yang, J.</t>
  </si>
  <si>
    <t>Intelligent Recognition Research of Control Charts Patterns</t>
  </si>
  <si>
    <t>This paper discusses about control charts patterns recognition, and proposes a method for feature extraction from control chart based on principal component analysis(PCA). First, the principal component analysis is used to pre-process the sample  data. Meanwhile, three methods were used to recognise control charts patterns: an improved backpropagation  algorithm, PCA_BP and PCA_SVM. Simulation indicates that PCA_SVM is most effective.</t>
  </si>
  <si>
    <t>The paper focus on manufactoring and targets a problem that might not be suitable to software engineering.</t>
  </si>
  <si>
    <t>2009.26</t>
  </si>
  <si>
    <t>Journal of Software Vol. 20(12), pp. 3137-3149</t>
  </si>
  <si>
    <t>Zhang, S.b., Wang, Y.-J.c. and Ruan, L.</t>
  </si>
  <si>
    <t>Personal software process capability assessment method</t>
  </si>
  <si>
    <t>This paper proposes a novel Personal Software Process Assessment method by synthesizing Data Envelopment Analysis (DEA) and Analytical Hierarchy Process (AHP)—PSPADA. PSPADA’s hybrid model and fundamental assessment algorithms (incorporating decision-making preferences and estimating return to scale) are introduced. Experimental results show that the proposed PSPADA model would be particularly helpful in assessing the capability of personal software processes under the Multi-Input-Multi-Output (MIMO) and Variable Return to Scale (VRS) constraint, by incorporating Decision-Making preferences.</t>
  </si>
  <si>
    <t>2009.27</t>
  </si>
  <si>
    <t>PROCEEDINGS OF THE 8TH IEEE/ACIS INTERNATIONAL CONFERENCE ON COMPUTER AND INFORMATION SCIENCE, pp. 983-988</t>
  </si>
  <si>
    <t>Zhao, F., Peng, X. and Zhao, W.</t>
  </si>
  <si>
    <t>Software Development Process Monitoring Based on Nominal Transformation</t>
  </si>
  <si>
    <t>This paper introduces a nominal transformation method for measured task data based on task expectation to unify the measured data from different processes. The statistical characteristics for the measured data are analyzed. The control charts are given based on the statistical control theory and an example is presented to show the way that monitors software development process.</t>
  </si>
  <si>
    <t>2009.28</t>
  </si>
  <si>
    <t>Vol. 12009 2nd International Conference on Information and Computing Science, ICIC 2009, pp. 107-110</t>
  </si>
  <si>
    <t>Zhu, M., Liu, W., Fang, Z. and Hu, W.</t>
  </si>
  <si>
    <t>Target based software process evaluation model and application</t>
  </si>
  <si>
    <t>This paper presents the target-based software process evaluation model (TSPEM) with the decomposition and analysis of the orgnization goals and application of tipical technology of statistical prosess control (SPC). It also achieves assesment of each subprocess by analyzing the mappin relationship among orgnization goals, metric indicators and subprocesses. At the end of this paper, an example is provided as the application of this model.</t>
  </si>
  <si>
    <t>2008.03</t>
  </si>
  <si>
    <t>Journal of SoftwareVol. 3(7), pp. 12-21</t>
  </si>
  <si>
    <t>Basavaraj, M. and Shet, K.</t>
  </si>
  <si>
    <t>Estimating and prediction of turn around time for incidents in application service maintenance projects</t>
  </si>
  <si>
    <t>This paper describes the use of Capability Maturity Model Integration (CMMI) V1.2 Quantitative Project Management(QPM) methodology for Application Service Maintenance (ASM) Projects for estimating and predicting turn around time for incidents.</t>
  </si>
  <si>
    <t>2008.04</t>
  </si>
  <si>
    <t>Journal of SoftwareVol. 3(5), pp. 65-71</t>
  </si>
  <si>
    <t>Empirical validation of software development effort multipliers of intermediate COCOMO model</t>
  </si>
  <si>
    <t>This paper empirically validates the cost driver model for Intermediate COCOMMO using data from one delivered development project of size of 479 function points and planned for 917 Person days of SEI  CMM Level 5 “Excellent” Company as a case study to analyze the Effort adjustment factor (EAF). The authors have found that cost drivers defined ratings need to be revisited for the projects of size less than 10 Person months and make a suggestion for that case.</t>
  </si>
  <si>
    <t>2008.05</t>
  </si>
  <si>
    <t>ESEM'08: PROCEEDINGS OF THE 2008 ACM-IEEE INTERNATIONAL SYMPOSIUM ON EMPIRICAL SOFTWARE ENGINEERING AND MEASUREMENT, pp. 327-329</t>
  </si>
  <si>
    <t>Boffoli, N., Bruno, G., Caivano, D. and Mastelloni, G.</t>
  </si>
  <si>
    <t>Statistical Process Control for Software: a Systematic Approach</t>
  </si>
  <si>
    <t>This paper puts together experience collected by the authors in using SPC in industrial contexts, points out the main issues concerning software process monitoring and highlights how the technique addresses them. The main contribution of the paper is to formalize and put a set of guidelines together in a disciplined process for guiding practitioners in correctly using SPC during process monitoring.</t>
  </si>
  <si>
    <t>The paper presents an approach using statistical process control (SPC) and might support quantitative project management in high maturity.
This approach was already detailed on ID 2009.02.</t>
  </si>
  <si>
    <t>The paper is a copy or an older version of already considered papers.
ID 2009.02</t>
  </si>
  <si>
    <t>2008.07</t>
  </si>
  <si>
    <t>IEEE SoftwareVol. 25(3), pp. 37-47</t>
  </si>
  <si>
    <t>Card, D., Domzalski, K. and Davies, G.</t>
  </si>
  <si>
    <t>Making statistics part of decision making in an engineering organization</t>
  </si>
  <si>
    <t>This paper reports authors experiences deploying statistical methods at BAE Systems Network Systems (BAE NS), a software and systems development organization. They focus not on the methods’  mathematical details but on the problem of deploying them to managers and practitioners.</t>
  </si>
  <si>
    <t>2008.09</t>
  </si>
  <si>
    <t>SOFTWARE QUALITY JOURNALVol. 16(3), pp. 377-409School: ACM</t>
  </si>
  <si>
    <t>Chang, C.-P. and Chu, C.-P.</t>
  </si>
  <si>
    <t>Improvement of causal analysis using multivariate statistical process control</t>
  </si>
  <si>
    <t>This paper presents an approach to detect problems and identify the causes of problems using multivariate SPC. This proposed method can be applied to monitor multiple measures of software process simultaneously. The measures which are detected as the major impacts to the out-of-control signals can be used to identify the causes where the partial least squares (PLS) and statistical hypothesis testing  are utilized to validate the identified causes of problems in this study. The main advantage of the proposed approach is that the correlated indices can be monitored simultaneously to facilitate the causal analysis of a software process.</t>
  </si>
  <si>
    <t>2008.14</t>
  </si>
  <si>
    <t>ASWEC 2008: 19TH AUSTRALIAN SOFTWARE ENGINEERING CONFERENCE, PROCEEDINGS, pp. 112-119</t>
  </si>
  <si>
    <t>Goncalves, F.M.G.S., Moreira Bezerra, C.I., Dias Belchior, A., Carneiro Coelho, C. and Pires, C.G.S.</t>
  </si>
  <si>
    <t>Implementing causal analysis and resolution in software development projects: The MiniDMAIC approach</t>
  </si>
  <si>
    <t>This paper proposes an approach, called MiniDMAIC, for analyzing and resolving defect and problem causes in software development projects. The MiniDMAIC approach is based on Six Sigma’s DMAIC methodology and the Causal Analysis and Resolution process area from CMMI Level 5.</t>
  </si>
  <si>
    <t>2008.15</t>
  </si>
  <si>
    <t>Advances in Computer and Information Sciences and Engineering, pp. 166-171</t>
  </si>
  <si>
    <t>Gonçalves, M.G.S.</t>
  </si>
  <si>
    <t>MiniDMAIC: An approach for causal analysis and resolution in software development projects</t>
  </si>
  <si>
    <t>The paper presents an approach targeted to be used on quantitative project management on high maturity.
This approach was already detailed on ID 2008.14.</t>
  </si>
  <si>
    <t>The paper is a copy or an older version of already considered papers.
ID 2008.14</t>
  </si>
  <si>
    <t>2008.16</t>
  </si>
  <si>
    <t>Vol. 5007MAKING GLOBALLY DISTRIBUTED SOFTWARE DEVELOPMENT A SUCCESS STORY, pp. 369-380</t>
  </si>
  <si>
    <t>Gou, L., Wang, Q., Yuan, J., Yang, Y., Li, M. and Jiang, N.</t>
  </si>
  <si>
    <t>Quantitatively managing defects for iterative projects: An industrial experience report in China</t>
  </si>
  <si>
    <t>This paper proposes the BiDefect (process-performance Baselines based iteration Defect management) method to support quantitative defect management in iterative development.</t>
  </si>
  <si>
    <t>The paper presents an approach targeted to quantitative project management and might supoort high maturity.
This approach was already detailed on ID 2009.07.</t>
  </si>
  <si>
    <t>The paper is a copy or an older version of already considered papers.
ID 2009.07</t>
  </si>
  <si>
    <t>2008.18</t>
  </si>
  <si>
    <t>AGILE 2008, PROCEEDINGS, pp. 212-217</t>
  </si>
  <si>
    <t>Jakobsen, C.R. and Johnson, K.A.</t>
  </si>
  <si>
    <t>Mature agile with a twist of CMMI</t>
  </si>
  <si>
    <t>This paper presents specifically how agile methods like Scrum are successfully combined with
CMMI in an agile company working at CMMI level 5.</t>
  </si>
  <si>
    <t>The paper does not address project management in high maturity neither presents any statistical techniques or methods that can be applied on project management in high maturity.
It presents a few practical advices for agile projects on additional activities to adopt particularly in larger or  distributed projects. They cite controling Fix time after failed build, but they do not focus on high maturity. They focus on levels 2 and 3 of CMMI practices.
This approach was better detailed on ID 2009.09, with a focus of high maturity.</t>
  </si>
  <si>
    <t>2008.20</t>
  </si>
  <si>
    <t>SOFTWARE QUALITY JOURNALVol. 16(3), pp. 361-376School: ACM</t>
  </si>
  <si>
    <t>Kojima, T., Hasegawa, T., Misumi, M. and Nakamura, T.</t>
  </si>
  <si>
    <t>Risk analysis of software process measurements</t>
  </si>
  <si>
    <t>This paper proposes a generally applicable method for identifying the risk of failure for a project in its early stages. The proposed method is based on statistical analyses of process measurements collected continuously throughout a project by a risk assessment and tracking system (RATS). Although this method may be directly applicable to only a limited number of process types, the fundamental idea might be useful for a broader range of applications.</t>
  </si>
  <si>
    <t>2008.21</t>
  </si>
  <si>
    <t>Computational Intelligence for Modelling Control Automation, 2008 International Conference on, pp. 1159-1164</t>
  </si>
  <si>
    <t>Komuro, M. and Komoda, N.</t>
  </si>
  <si>
    <t>An Explanation Model for Quality Improvement Effect of Peer Reviews</t>
  </si>
  <si>
    <t xml:space="preserve">This paper proposes an explanation model on the quality effect of peer reviews based on the analysis of Rayleigh model. This explanation model can be used to (1) evaluate the effect of peer review, especially  the upper steam review quantitatively, (2) make concrete review plan and to set objective values for review activities, (3) evaluate the effect of each peer review activity or method. </t>
  </si>
  <si>
    <t>IEEE REGION 10 COLLOQUIUM AND THIRD INTERNATIONAL CONFERENCE ON INDUSTRIAL AND INFORMATION SYSTEMS, VOLS 1 AND 2, pp. 853-858</t>
  </si>
  <si>
    <t>Mohan, K.K., Verma, A.K., Srividya, A., Rao, G.V. and Gedela, R.K.</t>
  </si>
  <si>
    <t>Early Quantitative Software Reliability Prediction Using Petri-nets</t>
  </si>
  <si>
    <t>This paper provides a RUP approach to achieve increased reliability with higher productivity and lower defect density along with competitiveness through cost effective custom software solutions.</t>
  </si>
  <si>
    <t>International Journal of Reliability, Quality and Safety Engineering. pp. 143–157.</t>
  </si>
  <si>
    <t>Mohan, K.K., Srividya, A., Gedela, R.K.</t>
  </si>
  <si>
    <t>Quality of service prediction using fuzzy logic and RUP implementation for process oriented development</t>
  </si>
  <si>
    <t>This paper provides an RUP approach to achieve increased reliability with higher productivity and lower defect density along with competitiveness through cost effective custom software solutions. Early qualitative software reliability prediction is done using fuzzy expert systems, using which the expected number of defects in the software prior to the experimental testing is obtained. The predicted results are then compared with the practical values obtained during the actual testing procedure.</t>
  </si>
  <si>
    <t>Proceedings - International Conference on Software Engineering, pp. 33-37</t>
  </si>
  <si>
    <t>Porta, N.F.</t>
  </si>
  <si>
    <t>Towards a model for cost-benefit-analysis of quality assurance in the automotive E/E development</t>
  </si>
  <si>
    <t>This paper analyzes concepts to measure benefits of quality assurance measures applied in the electric / electronics (E/E) development in the automotive domain. Therefore selected models are  examined and their suitability in the given context is evaluated. Since typical models in literature do not fulfil the practical requirements, the goal is to develop an extensive cost-benefit model based  on organization specific cause-andeffect chains embracing software but also hardware development aspects.</t>
  </si>
  <si>
    <t>The paper does not address project management in high maturity neither presents any statistical techniques or methods that can be applied on project management in high maturity.
The paper presents a model which allows prognoses for project managers to decide which variants of QA measure fit best to a specific project. 
Their model relates initiatives, assumptions, benefit indicators and project goals, but not in a quantitative way. IT is not in high maturity.</t>
  </si>
  <si>
    <t>The paper addresses quantitative project management that can be applied on project management in high maturity.</t>
  </si>
  <si>
    <t>MIS Q. 32, 437–458.</t>
  </si>
  <si>
    <t>Ramasubbu, N., Mithas, S., Krishnan, M.S., Kemerer, C.F.</t>
  </si>
  <si>
    <t>Work dispersion, process-based learning, and offshore software development performance</t>
  </si>
  <si>
    <t>This paper develops a learning-mediated model of offshore software project productivity and quality to examine whether widely adopted structured software processes are effective in mitigating the negative effects of work dispersion in offshore software development.</t>
  </si>
  <si>
    <t>2008.31</t>
  </si>
  <si>
    <t>Scopus
Eng. Village
Web of Sc.</t>
  </si>
  <si>
    <t>Advances in Computer and Informatiom Sciences and Engineering, pp. 366-371</t>
  </si>
  <si>
    <t>Sarang, N. and Sanglikar, M.A.</t>
  </si>
  <si>
    <t>An Analysis of Effort Variance in Software Maintenance Projects</t>
  </si>
  <si>
    <t>This paper uses empirical methods to analyze Effort Variance in software maintenance projects. The Effort Variance model established was used to identify process improvements and baseline performance.</t>
  </si>
  <si>
    <t>2008.34</t>
  </si>
  <si>
    <t>46th AIAA Aerospace Sciences Meeting and Exhibit. Reno, NV, United states.</t>
  </si>
  <si>
    <t>Selby, R.W.</t>
  </si>
  <si>
    <t>Software development statistical process control using Six Sigma techniques</t>
  </si>
  <si>
    <t>This paper investigates the effectiveness of software defection detection using peer reviews across 12 system development phases on 14 large-scale systems. This study analyzes 3418 defects from 731 peer reviews and benchmarks the defect injection and detection performance across the 12 system development phases. Six Sigma techniques including the define-measure-analyze- improve-control (DMAIC) method, root cause analysis, and control charts helped achieve in-phase detection of 95 percent of defects and realize over 50 percent improvements in defect densities and closure cycletimes for certain peer review types.</t>
  </si>
  <si>
    <t>The paper does not address project management in high maturity neither presents any statistical techniques or methods that can be applied on project management in high maturity.
It targets SPI with Six Sigma projects, on organizational level.</t>
  </si>
  <si>
    <t>2008.35</t>
  </si>
  <si>
    <t>41st Annual Hawaii International Conference on System Sciences (HICSS 2008) (p. 466). inproceedings. http://dx.doi.org/10.1109/HICSS.2008.384</t>
  </si>
  <si>
    <t>Sutherland, J., Jakobsen, C. R., &amp; Johnson, K.</t>
  </si>
  <si>
    <t>Scrum and CMMI Level 5: The Magic Potion for Code Warriors</t>
  </si>
  <si>
    <t>This paper asserts that Scrum and CMMI together bring a more powerful combination of adaptability and predictability than either one alone and authors suggest how other companies can combine them.</t>
  </si>
  <si>
    <t>The paper does not address project management in high maturity neither presents any statistical techniques or methods that can be applied on project management in high maturity.
It describes an experience of a CMMI lvl 5 company that adopts Scrum, but in a systematic way through CMMI level 3 practices. 
This approach was already detailed on ID 2009.09, with a focus of high maturity.</t>
  </si>
  <si>
    <t>2008.36</t>
  </si>
  <si>
    <t>Vol. 4895SOFTWARE PROCESS AND PRODUCT MEASUREMENT, pp. 102-113</t>
  </si>
  <si>
    <t>This paper explains the experience of evaluating a task management process and related measures of a government research agency. The authors have developed a systematic approach to evaluate the  suitability of a software process and its measures for quantitative analysis, and have applied the approach in several industrial contexts.</t>
  </si>
  <si>
    <t xml:space="preserve">The paper presents an approach targeted to quantitative project management and might supoort high maturity.
The approach is described on ID 2012.29 with more case studies. </t>
  </si>
  <si>
    <t>The paper is a copy or an older version of already considered papers.
ID 2012.29</t>
  </si>
  <si>
    <t>2008.37</t>
  </si>
  <si>
    <t>Software Process Improvement and PracticeVol. 13(1), pp. 35-50</t>
  </si>
  <si>
    <t>Wang, Q.d., Gou, L.b., Jiang, N.b., Che, M.b., Zhang, R.b., Yang, Y. and Li, M.</t>
  </si>
  <si>
    <t>Estimating fixing effort and schedule based on defect injection distribution</t>
  </si>
  <si>
    <t>This paper proposes a method on Quantitatively Managing Testing (TestQM) process including identifying performance objectives, establishing a performance baseline, establish a process-performance model  for fixing effort, and establishing a process-performance model for fixing the schedule, which supports high-level process management mentioned in Capability Maturity Model Integration (CMMI). In the proposed rmethod, defect injection distribution (DID) is used to derive estimation of fixing effort and schedule.</t>
  </si>
  <si>
    <t>The paper presents an approach targeted to quantitative project management and might supoort high maturity.
This approach was evolved and detailed on ID 2009.07. Here they detail one piece of the approach presented on the newest one.</t>
  </si>
  <si>
    <t>2008.38</t>
  </si>
  <si>
    <t>IEEE SoftwareVol. 25(3), pp. 48-51</t>
  </si>
  <si>
    <t>Weller, E., Card, D., Curtis, B. and Raczynski, B.</t>
  </si>
  <si>
    <t>Applying SPC to software development: Where and why</t>
  </si>
  <si>
    <t>This paper describes points and counterpoints of the application of SPC to software development process.</t>
  </si>
  <si>
    <t>The paper does not address project management in high maturity neither presents any statistical techniques or methods that can be applied on project management in high maturity.
The paper presents opinions of two groups of authors on SPC use on software negineering.</t>
  </si>
  <si>
    <t>2008.39</t>
  </si>
  <si>
    <t>2008 4TH INTERNATIONAL CONFERENCE ON WIRELESS COMMUNICATIONS, NETWORKING AND MOBILE COMPUTING, VOLS 1-31, pp. 7590-7593</t>
  </si>
  <si>
    <t>Wenjie, L., Miao, W., Wenjie, L., Bosheng, Z. and Peng, L.</t>
  </si>
  <si>
    <t>Research on CMMI-based Project Management Environment</t>
  </si>
  <si>
    <t>This paper presents five performance models (lifecycle, quality, resource, measurement and control models) and describes the components of the environment which supported CMMI, their functions, and the relationship among them for efficiency and accuracy of collecting data, and the consistency of information and data.</t>
  </si>
  <si>
    <t>2008.40</t>
  </si>
  <si>
    <t>ISCSCT 2008: INTERNATIONAL SYMPOSIUM ON COMPUTER SCIENCE AND COMPUTATIONAL TECHNOLOGY, VOL 2, PROCEEDINGS, pp. 285-289</t>
  </si>
  <si>
    <t>Xiaoguang, Y., Xiaogang, W., Linpin, L. and Zhuoning, C.</t>
  </si>
  <si>
    <t>Research on Organizational-level Software Process Improvement Model and Its Implementation</t>
  </si>
  <si>
    <t>This paper discusses the major problems in software process measurement, presents an organizational-level software process improvement model (O-SPIM) to support software process improvement. Subsequently, some methods of a comprehensive assessment of quality estimating to support higher level quantitative management are suggested.</t>
  </si>
  <si>
    <t>The paper does not address project management in high maturity neither presents any statistical techniques or methods that can be applied on project management in high maturity.
The paper presents an approach to manage a projects portfolio, targeting organizational-level requirements assigning, project balancing and resources balancing.</t>
  </si>
  <si>
    <t>RIVF 2008 - 2008 IEEE International Conference on Research, Innovation and Vision for the Future in Computing and Communication Technologies, pp. 255-262</t>
  </si>
  <si>
    <t>Yahya, M.A., Ahmad, R. and Lee, S.P.</t>
  </si>
  <si>
    <t>Effects of software process maturity on COCOMO II's effort estimation from CMMI perspective</t>
  </si>
  <si>
    <t>This paper presents an investigation into the effect of process maturity on software development effort by deriving the new set of COCOMO II’s PMAT rating values based on the most recent version of SW-CMM, i.e. Capability Maturity Model Integration (CMMI).</t>
  </si>
  <si>
    <t>The paper presents a model that can be used on quantitative project management on high maturity.
This approach was already detailed on ID 2010.02.</t>
  </si>
  <si>
    <t>The paper is a copy or an older version of already considered papers.
ID 2010.02</t>
  </si>
  <si>
    <t>2007.01</t>
  </si>
  <si>
    <t>IEEE TRANSACTIONS ON SOFTWARE ENGINEERING Vol. 33(3), pp. 145-156</t>
  </si>
  <si>
    <t>Agrawal, M. and Chari, K.</t>
  </si>
  <si>
    <t>Software effort, quality, and cycle time: A study of CMM level 5 projects</t>
  </si>
  <si>
    <t>This paper analyses CMM level 5 projects from multiple organizations to study the impacts of highly mature processes on effort, quality, and cycle time. Using a linear regression model based on data collected from 37 CMM level 5 projects of four organizations, they find that high levels of process maturity, as indicated by CMM level 5 rating, reduce the effects of most factors that were previously believed to impact  software development effort, quality, and cycle time. The only factor found to be significant in determining effort, cycle time, and quality was software size.</t>
  </si>
  <si>
    <t>2007.02</t>
  </si>
  <si>
    <t>2nd International Conference on Software Engineering Advances - ICSEA 2007</t>
  </si>
  <si>
    <t>Alagarsamy, K., Justus, S.c. and Iyakutti, K.</t>
  </si>
  <si>
    <t>The knowledge based software process improvement program: A rational analysis</t>
  </si>
  <si>
    <t>This paper is committed to a rational analysis into the knowledge-based guidance for implementing a software process improvement program. The role of knowledge components and a knowledge driven model (KDM) are assessed by a measurement model. An implementation of the knowledge driven software process improvement (SPI) program is explained with a suitable case study, an organization working  towards attaining CMM level.</t>
  </si>
  <si>
    <t>The paper does not address project management in high maturity neither presents any statistical techniques or methods that can be applied on project management in high maturity.
The paper presents a knowledge based SPI approach.</t>
  </si>
  <si>
    <t>2007.03</t>
  </si>
  <si>
    <t>Eng. Village
Scopus</t>
  </si>
  <si>
    <t>FUJITSU Sci. Tech. J. 43, 97–104.</t>
  </si>
  <si>
    <t>Arita, Y., Nakayama, N., Awata, Y.</t>
  </si>
  <si>
    <t>Development process visualization and project management</t>
  </si>
  <si>
    <t>This paper describes two activities regarding process maturity and introduce project management tools that support project tasks such as progress management. The first activity is for standardizing new development processes with low maturity to obtain a certification of environment friendliness.  The second activity is for handling existing development processes with high maturity.</t>
  </si>
  <si>
    <t>The paper does not address project management in high maturity neither presents any statistical techniques or methods that can be applied on project management in high maturity.
It targets project management in CMMI lvls 1 and 2, not in high maturity. They mention qualitative project progress, not even quantitative.</t>
  </si>
  <si>
    <t>2007.07</t>
  </si>
  <si>
    <t>Proceedings - 2007 IEEE Congress on Services, SERVICES 2007, pp. 153-158</t>
  </si>
  <si>
    <t>Chen, X., Sorenson, P. and Willson, J.</t>
  </si>
  <si>
    <t>Continuous SPA: Continuous assessing and monitoring software process</t>
  </si>
  <si>
    <t>This paper introduces a web based prototype system (Continuous SPA) on continuous assessing and monitoring software process, and performs a practical study in one process area: project management. Their study results are positive and show that features such as global management, well-defined responsibility and visualization can be integrated in process assessment to help improve the software process management.</t>
  </si>
  <si>
    <t>The paper does not address project management in high maturity neither presents any statistical techniques or methods that can be applied on project management in high maturity.
The paper presents tool that supports process monitoring, with metrics. It is low maturity.</t>
  </si>
  <si>
    <t>2007.08</t>
  </si>
  <si>
    <t>CrossTalk 20, 8–12.</t>
  </si>
  <si>
    <t>Craig, R.</t>
  </si>
  <si>
    <t>Measure twice and cut once</t>
  </si>
  <si>
    <t>This article describes how the 309th Software Maintenance Group (SMXG) at Hill AFB, Utah, used Standard Capability Maturity Model&amp;reg Integration Appraisal Method for Process Improvement (SCAMPI) B appraisals as means to identify value-added process improvements, educate key project personnel in the organisation on best practices, and obtain critical buy-in from project personnel within the framework of an organisational transition from use of the Capability Maturity Model (CMM) to the Capability Maturity Model Integration (CMMI) as a model of best practices.</t>
  </si>
  <si>
    <t>The paper does not address project management in high maturity neither presents any statistical techniques or methods that can be applied on project management in high maturity.
It describes the SPI method with two SCAMPS B and one SCAMP A. They describe the teams and SCAMPS' organization.</t>
  </si>
  <si>
    <t>2007.09</t>
  </si>
  <si>
    <t>Vol. 217th Annual International Symposium of the International Council on Systems Engineering, INCOSE 2007 - Systems Engineering: Key to Intelligent Enterprises, pp. 793-802</t>
  </si>
  <si>
    <t>Frenz, P.J.</t>
  </si>
  <si>
    <t>Applying measurement principles and adapting a defect predictability model to hardware development</t>
  </si>
  <si>
    <t>This paper addresses adapting Software and System Engineering measures and measurement tools to aid in project management to a hardware development project.</t>
  </si>
  <si>
    <t>2007.13</t>
  </si>
  <si>
    <t>International Journal of Reliability, Quality and Safety Engineering. pp. 283–295.</t>
  </si>
  <si>
    <t>Jalote, P., Mittal, A.K., Prajapat, R.G.</t>
  </si>
  <si>
    <t>On optimum module size for software inspections</t>
  </si>
  <si>
    <t>This paper formulates a cost model for an inspection process using which the total cost can be minimized. They use the technique of Design of Experiments to study how the optimum module size varies with some of the key parameters of the inspection process, and determine the optimum module size for different situations.</t>
  </si>
  <si>
    <t>2007.14</t>
  </si>
  <si>
    <t>7th International SPICE Conference on Process Assessment and Improvement, SPICE 2007, pp. 29-38</t>
  </si>
  <si>
    <t>Kirbaş, S., Tarhan, A. and Demirörs, O.</t>
  </si>
  <si>
    <t>An assessment and analysis tool for statistical process control of software processes</t>
  </si>
  <si>
    <t>This paper presents a software tool developed to ease and enhance application of SPC especially for emergent organizations. Their tool has facilities to assess the suitability of software processes and metrics for SPC as well as to analyze a software process with respect to its qualifying metrics using SPC techniques like control charts, histograms, bar charts, and pareto charts.</t>
  </si>
  <si>
    <t>2007.15</t>
  </si>
  <si>
    <t>IEEE SOFTWARE Vol. 24(2), pp. 73+</t>
  </si>
  <si>
    <t>Kitchenham, B., Jeffery, D.R. and Connaughton, C.</t>
  </si>
  <si>
    <t>Misleading metrics and unsound analyses</t>
  </si>
  <si>
    <t>This paper describes how an international standard, ISO/IEC 15393, gives inappropriate advice for measuring software engineering processes. They also show how this advice, when combined with the  CMM/CMMI level 4 requirement for statistical process control, can encourage the use of misleading metrics and the adoption of inappropriate data aggregation and analysis techniques.</t>
  </si>
  <si>
    <t>Complex Systems Concurrent Engineering: Collaboration, Technology Innovation and Sustainability, pp. 167-174</t>
  </si>
  <si>
    <t>Mattiello-Francisco, F., Santiago, V., Ambrosio, A.M., Jogaib, L. and Costa, R.</t>
  </si>
  <si>
    <t>A Brazilian software industry experience in using ECSS for space application software development</t>
  </si>
  <si>
    <t>This paper presents the tailoring of ECSS software product assurance requirements aiming at the development of scientific satellite payload embedded software by a Brazilian software supplier.</t>
  </si>
  <si>
    <t>The paper does not address project management in high maturity neither presents any statistical techniques or methods that can be applied on project management in high maturity.
The paper presents a tailoring of a standard to a particular development. It involves only low maturity.</t>
  </si>
  <si>
    <t>2007.19</t>
  </si>
  <si>
    <t>Scopus
Eng. Village
IEEE</t>
  </si>
  <si>
    <t>CIMCA 2006: International Conference on Computational Intelligence for Modelling, Control and Automation, Jointly with IAWTIC 2006: International Conference on Intelligent Agents Web Technologies ...</t>
  </si>
  <si>
    <t>Pang, K.-P. and Ali, S.</t>
  </si>
  <si>
    <t>Retrospective analysis for mining the causes in manufacturing processes</t>
  </si>
  <si>
    <t>This paper extends the idea of the Modified Centered CUSUMS, and proposes a new data selection procedure so that the associative discovery technique can be used in retrospective SPC analysis. Through their approach, the common data mining method (i.e. associative discovery) can be used to find the hidden knowledge from the data, and identify the causes of the process failure or success for the quality improvement. Besides, the hidden information that they extracted from the data can be used as supplement for the cause and effect diagram in the on-line process control.</t>
  </si>
  <si>
    <t>2007.20</t>
  </si>
  <si>
    <t>IEEE Transactions on Software Engineering Vol. 33(8), pp. 510-525</t>
  </si>
  <si>
    <t>Porter, A., Yilmaz, C., Memon, A., Schmidt, D. and Natarajan, B.e.</t>
  </si>
  <si>
    <t>Skoll: A process and infrastructure for distributed continuous quality assurance</t>
  </si>
  <si>
    <t>This paper provides several contributions to the study of distributed, continuous QA (DCQA). First, it shows the structure and functionality of Skoll, which is an environment that defines a generic around-the-world, around-the-clock QA process and several sophisticated tools that support this process. Second, it describes several novel QA processes built using the Skoll environment. Third, it presents two studies  using Skoll: one involving user testing of the Mozilla browser and another involving continuous build, integration, and testing of the ACE+TAO communication software package. The results of our studies  suggest that the Skoll environment can manage and control distributed continuous QA processes more effectively than conventional QA processes. For example, our DCQA processes rapidly identified  problems that had taken the ACE+TAO developers much longer to find and several of which they had not found. Moreover, the automatic analysis of QA results provided developers information that enabled  them to quickly find the root causes of problems.</t>
  </si>
  <si>
    <t>The paper does not address project management in high maturity neither presents any statistical techniques or methods that can be applied on project management in high maturity.
The paper presents a QA environment that supports global and distributed testing. It is not high maturity.</t>
  </si>
  <si>
    <t>2007.24</t>
  </si>
  <si>
    <t>Proceedings of the the 6th joint meeting of the European Software Engineering Conference and the ACM SIGSOFT Symposium on the Foundations of Software Engineering 2007, ESEC-FSE'07, pp. 565-568</t>
  </si>
  <si>
    <t>Sherriff, M., Heckman, S., Lake, J. and Williams, L.</t>
  </si>
  <si>
    <t>Using groupings of static analysis alerts to identify files likely to contain field failures</t>
  </si>
  <si>
    <t>This paper proposes a technique for leveraging historical field failure records in conjunction with automated static analysis alerts to determine which alerts or sets of alerts are predictive of a field failure. Their technique uses singular value decomposition to generate groupings of static analysis alert types, which we call alert signatures, that have been historically linked to field failure-prone files in previous  releases of a software system. The signatures can be applied to sets of alerts from a current build of a software system. Files that have a matching alert signature are identified as having similar static analysis  alert characteristics to files with known field failures in a previous release of the system.</t>
  </si>
  <si>
    <t>The paper does not address project management in high maturity neither presents any statistical techniques or methods that can be applied on project management in high maturity.
The paper presents a technique to assist static analysis on source code files.</t>
  </si>
  <si>
    <t>2007.25</t>
  </si>
  <si>
    <t>AGILE 2007, Proceedings, pp. 272-277</t>
  </si>
  <si>
    <t>Sutherland, J., Jakobsen, C.R. and Johnson, K.</t>
  </si>
  <si>
    <t>Scrum and CMMI level 5: The magic potion for code warriors</t>
  </si>
  <si>
    <t>2007.26</t>
  </si>
  <si>
    <t>Quality of Information and Communications Technology, 2007. QUATIC 2007. 6th International Conference on the, pp. 91-99</t>
  </si>
  <si>
    <t>Takara, A., Bettin, A.X., Toledo, C.M.T. and Toledo, C.M.T.</t>
  </si>
  <si>
    <t>Problems and Pitfalls in a CMMI level 3 to level 4 Migration Process</t>
  </si>
  <si>
    <t>This paper deals with some details of indicator definition for the Eldorado Research Institute, concerning the migration to the maturity Level 4 of the CMMI model, and also deals with identified problems and  pitfalls during this migration effort.</t>
  </si>
  <si>
    <t>2007.28</t>
  </si>
  <si>
    <t>Vol. 4470Software Process Dynamics and Agility, Proceedings, pp. 233-245</t>
  </si>
  <si>
    <t>Wang, Q., Gou, L., Jiang, N., Che, M., Zhang, R., Yang, Y. and Li, M.</t>
  </si>
  <si>
    <t>An empirical study on establishing quantitative management model for testing process</t>
  </si>
  <si>
    <t>This paper proposes an empirical method to identify performance objectives, establish performance baseline and establish quantitative management model for testing process. The method has been  successfully applied to a software organization for their quantitative management of testing process.</t>
  </si>
  <si>
    <t>2007.29</t>
  </si>
  <si>
    <t>CrossTalk 20, 16–20.</t>
  </si>
  <si>
    <t>Webb, D.R., Miluk, G., Van Buren, J.</t>
  </si>
  <si>
    <t>CMMI level 5 and the team software process</t>
  </si>
  <si>
    <t>This paper describes how the TSP team successfully addressed the issues regarding CMMI level 5 compliance by adapting their process scripts, measures, and forms in ways that may be applicable to other TSP teams.</t>
  </si>
  <si>
    <t>Eng. Village
IEEE</t>
  </si>
  <si>
    <t>2006 IEEE Instrumentation and Measurement Technology Conference Proceedings, Vols 1-5, IEEE INSTRUMENTATION &amp; MEASUREMENT TECHNOLOGY CONFERENCE, PROCEEDINGS. pp. 1098–1103.</t>
  </si>
  <si>
    <t>Baldassarre, M.T., Caivano, D., Visaggio, G.</t>
  </si>
  <si>
    <t>Non invasive monitoring of a distributed maintenance process</t>
  </si>
  <si>
    <t>This paper presents a non invasive Statistical Process Control (SPC) based approach, for measuring a primary process (maintenance) through a supporting one (Problem Resolution Process). The approach's efficacy shall be investigated through a simulation carried out on legacy data collected in an industrial environment.</t>
  </si>
  <si>
    <t>2006.05</t>
  </si>
  <si>
    <t>Web of Sc.
Scopus
Eng. Village
IEEE</t>
  </si>
  <si>
    <t>10th European Conference on Software Maintenance and Reengineering, Proceedings. pp. 317–320.</t>
  </si>
  <si>
    <t>Boffoli, N.</t>
  </si>
  <si>
    <t>Non-intrusive monitoring of software quality</t>
  </si>
  <si>
    <t>The paper proposes an appropriate SPC-Framework and presents two industrial experiences in order to validate the framework in two different software contexts: recalibration of effort estimation models; monitoring of the primary processes through the supporting ones. These experiences validate the framework and show how it can be successfully used as a decision support tool in software process improvement.</t>
  </si>
  <si>
    <t>2006.07</t>
  </si>
  <si>
    <t>Web of Sc.
Eng. Village
IEEE</t>
  </si>
  <si>
    <t>8th International Conference Advanced Communication Technology, ICACT 2006, Febrary 20, 2006 - Febrary 22, 2006. Institute of Electrical and Electronics Engineers Computer Society, Phoenix Park, Korea, Republic of, pp. 155–159.</t>
  </si>
  <si>
    <t>Choi, Y., Ha, S.-J., Kim, J.-S.</t>
  </si>
  <si>
    <t>Eclipse-based management system for PRocess innovation methodology enhancement</t>
  </si>
  <si>
    <t>This paper presents  the PRIME system, which is software process project management system based on SPEM. Authors say existing tools are lacking features such as the enactment of multiple methodologies in one project, the reuse of project assets for project performance, and the quantitative project management with the purpose of development process improvement in both project and organization level. It basically supports the effective definition, reference, implementation, and enhancement of methodology providing the integrated unctionalities in software development project.</t>
  </si>
  <si>
    <t>The paper does not address project management in high maturity neither presents any statistical techniques or methods that can be applied on project management in high maturity.
It presents a tool that supports quantitative project management in low maturity levels.</t>
  </si>
  <si>
    <t>2006.08</t>
  </si>
  <si>
    <t>16th Annual International Symposium of the International Council on Systems Engineering, INCOSE 2006. Orlando, FL, United states, pp. 1356–1367.</t>
  </si>
  <si>
    <t>Duckworth, J.F., Lewis, R.O.</t>
  </si>
  <si>
    <t>Reaching CMMI Level 5 is more than just having adequate metrics</t>
  </si>
  <si>
    <t>This paper reveals and describes the closed-loop system with its intricate feedback loops to the degree necessary for all who aspire to Level 5 to benefit. The paper is based on the actual experience of one of the larger Boeing sites and is written by two of the team that developed this system and then used it to reach CMMI Maturity Level 5 in September of 2005. Those implementing CMMI at advanced levels of maturity must be able to recognize and make good use of this embedded system and the high degree of integration that exists across the model at all levels.</t>
  </si>
  <si>
    <t>The paper does not address project management in high maturity neither presents any statistical techniques or methods that can be applied on project management in high maturity.
It presents the relationship between process areas of CMMI levels 4 and 5, not detailing any of the implementation, like metrics, indicators, control graphs and so on.</t>
  </si>
  <si>
    <t>2006.09</t>
  </si>
  <si>
    <t>16th Annual International Symposium of the International Council on Systems Engineering, INCOSE 2006. Orlando, FL, United states, pp. 1169–1178.</t>
  </si>
  <si>
    <t>Frenz, P.J., Gurvin, A.C.</t>
  </si>
  <si>
    <t>Quantitative Analysis: Clawing your way to the top of the maturity pinnacle</t>
  </si>
  <si>
    <t>This paper describes tools, techniques and methods used to institutionalize Quantitative analysis in a Capability Maturity Model Integration (CMMI) Level 3 environment.</t>
  </si>
  <si>
    <t>2006.12</t>
  </si>
  <si>
    <t>ICSOFT 2006: Proceedings of the First International Conference on Software and Data Technologies, Vol 1. pp. 210–217</t>
  </si>
  <si>
    <t>Gordea, S., Zanker, M.</t>
  </si>
  <si>
    <t>Building maintenance charts and early warning about scheduling problems in software projects</t>
  </si>
  <si>
    <t>This paper proposes an approach for classifying time efforts into maintenance categories, and propose the usage of maintenance charts for controlling the development process and warning about scheduling problems. Identifying scheduling problems as soon as possible will allow managers to plan effective corrective actions and still cope with the planned release deadlines even if unpredicted development problems occur.</t>
  </si>
  <si>
    <t>2006.13</t>
  </si>
  <si>
    <t>Munch, J and Vierimaa, M (Ed.), PRODUCT-FOCUSED SOFTWARE PROCESS IMPROVEMENT, PROCEEDINGS, LECTURE NOTES IN COMPUTER SCIENCE. pp. 441–446.</t>
  </si>
  <si>
    <t>Hikichi, K., Fushida, K., Iida, H., Matsumoto, K.</t>
  </si>
  <si>
    <t>A software process tailoring system focusing to quantitative management plans</t>
  </si>
  <si>
    <t>This paper presents a survey about use of quantitative management indicators in a Japanese software development organization. This survey is conducted in order to investigate possible criteria for selecting and customizing organizational standard indicators according to the context of each project. Based on results of the survey, we propose a process tailoring support system that is mainly focusing to quantitative management planning.</t>
  </si>
  <si>
    <t>The paper does not address project management in high maturity neither presents any statistical techniques or methods that can be applied on project management in high maturity.
It targets quantitative project management at level 3.</t>
  </si>
  <si>
    <t>2006.16</t>
  </si>
  <si>
    <t>Proceedings of the 28th International Conference on Software Engineering. Institute of Electrical and Electronics Engineers Computer Society, Piscataway, NJ 08855-1331, United States, Shanghai, China, pp. 577–584.</t>
  </si>
  <si>
    <t>Komuro, M.</t>
  </si>
  <si>
    <t>Experiences of applying SPC techniques to software development processes</t>
  </si>
  <si>
    <t>This paper describes experiences of applying SPC techniques to software development processes. Several real examples to apply SPC in Hitachi Software are given. Measures, control charts, and analysis judgment are given. Characteristics of software development processes, their influence on SPC, and lessons learned when applying SPC to software processes are described.</t>
  </si>
  <si>
    <t>2006.22</t>
  </si>
  <si>
    <t>J. Syst. Softw. 79, 1486–1503.</t>
  </si>
  <si>
    <t>Miller, S.D., DeCarlo, R.A., Mathur, A.P., Cangussu, J.W.</t>
  </si>
  <si>
    <t>A control-theoretic approach to the management of the software system test phase</t>
  </si>
  <si>
    <t>This paper describes a quantitative, adaptive process control technique using an industrially validated model of the software system test phase (STP) as the concrete target to be controlled. The technique combines the use of parameter correction and Model Predictive Control to overcome the problems induced by modeling errors, parameter estimation errors, and limits on the resources available for productivity improvement.</t>
  </si>
  <si>
    <t>2006.24</t>
  </si>
  <si>
    <t>Softw. Qual. J. 14, 135–157.</t>
  </si>
  <si>
    <t>Sargut, K.U., Demirors, O.</t>
  </si>
  <si>
    <t>Utilization of statistical process control (SPC) in emergent software organizations: Pitfalls and suggestions</t>
  </si>
  <si>
    <t>This paper provides a practical insight on the usability of SPC for the defect density, rework percentage and inspection performance metrics in the specific processes and describes our observations on the difficulties and the benefits of applying SPC to an emergent software organization.</t>
  </si>
  <si>
    <t>2006.26</t>
  </si>
  <si>
    <t>Richardson, I and Runeson, P and Messnarz, R (Ed.), SOFTWARE PROCESS IMPROVEMENT, PROCEEDINGS, LECTURE NOTES IN COMPUTER SCIENCE. pp. 88–99.</t>
  </si>
  <si>
    <t>Investigating suitability of software process and metrics for statistical process control</t>
  </si>
  <si>
    <t>This paper explains an approach used for assessing the suitability of software process and metrics for starting SPC implementation via control charts. The approach includes guidance to identify rational samples of a process as well as to select process metrics. We explain the application of the approach over a review process of a software and system development organization.</t>
  </si>
  <si>
    <t>2006.27</t>
  </si>
  <si>
    <t>Proceedings - International Conference on Software Engineering. pp. 585–594.</t>
  </si>
  <si>
    <t>BSR: A statistic-based approach for establishing and refining software process performance baseline</t>
  </si>
  <si>
    <t>This paper proposes an approach called BSR (Baseline-Statistic-Refinement) for establishing and refining software process performance baseline, and present the experience result to validate its effectiveness for quantitative process management.</t>
  </si>
  <si>
    <t>2006.28</t>
  </si>
  <si>
    <t>IEEE Softw. 23, 82+.</t>
  </si>
  <si>
    <t>Zhang, Y.F., Sheth, D.</t>
  </si>
  <si>
    <t>Mining software repositories for model-driven development</t>
  </si>
  <si>
    <t>This paper presents a statistical process control method for mining software repositories with uncertainty in a model-driven development environment that creates a new, active use for these repositories predicting and planning various aspects of model-driven development projects.</t>
  </si>
  <si>
    <t>2005.01</t>
  </si>
  <si>
    <t>ICSM 2005: PROCEEDINGS OF THE 21ST IEEE INTERNATIONAL CONFERENCE ON SOFTWARE MAINTENANCE, PROCEEDINGS - IEEE INTERNATIONAL CONFERENCE ON SOFTWARE MAINTENANCE. pp. 273–282.</t>
  </si>
  <si>
    <t>Baldassarre, M.T., Boffoli, N., Caivano, D., Visaggio, G.</t>
  </si>
  <si>
    <t>Improving Dynamic Calibration through Statistical Process Control</t>
  </si>
  <si>
    <t>This paper describes the integration of SPC in DC as decision support tool for identifying when recalibration of the estimation model must be carried out. This extension makes DC less "person-based", more deterministic and transferable in its use than the previous version. The extended approach has been experimented on industrial data related to a renewal project and the results compared with both, a concurrent approach such as analogy based estimation and its previous version. The results are encouraging and stimulate further investigation.</t>
  </si>
  <si>
    <t>2005.03</t>
  </si>
  <si>
    <t>Ninth European Conference on Software Maintenance and Reengineering, Proceedings. pp. 288–293.</t>
  </si>
  <si>
    <t>Caivano, D.</t>
  </si>
  <si>
    <t>Continuous software process improvement through statistical process control</t>
  </si>
  <si>
    <t>This paper proposes an SPC-based approach that reinterprets SPC, and applies it from a Software Process point of view.</t>
  </si>
  <si>
    <t>The paper presents an approach using statistical process control (SPC) and might support quantitative project management in high maturity.
The approach is better described on IDs 2009.02 and 2006.05.</t>
  </si>
  <si>
    <t>2005.06</t>
  </si>
  <si>
    <t>11th International Symposium on Software Metrics (METRICS). IEEE, 345 E 47TH ST, NEW YORK, NY 10017 USA, pp. 153–162.</t>
  </si>
  <si>
    <t>Hall, T., Rainer, A., Jagielska, D.</t>
  </si>
  <si>
    <t>Using software development progress data to understand threats to project outcomes</t>
  </si>
  <si>
    <t>This paper describes the on-going longitudinal study of a large complex software development project. They discuss how they used project metrics data collected by the development team to identify threats to project outcomes. Identifying and addressing threats to projects early in the development process should significantly reduce the chances of project failure. They have analysed project data to pinpoint the sources of threats to the project.</t>
  </si>
  <si>
    <t>The paper does not address project management in high maturity neither presents any statistical techniques or methods that can be applied on project management in high maturity.
It analyzes progress reports of a project to identify threats to its success. Is is not a high maturity analysis.</t>
  </si>
  <si>
    <t>2005.07</t>
  </si>
  <si>
    <t>IEEE Softw. 22, 62–63.</t>
  </si>
  <si>
    <t>Hirsh, B.</t>
  </si>
  <si>
    <t>Positive reinforcement as a quality tool</t>
  </si>
  <si>
    <t>This paper describes a contest of Quantitative Process Mangement (QPM) and Software Quality Management (SQM) institutionalization in a company.</t>
  </si>
  <si>
    <t>The paper does not address project management in high maturity neither presents any statistical techniques or methods that can be applied on project management in high maturity.
It does not detail the context projects, only its results.</t>
  </si>
  <si>
    <t>2005.11</t>
  </si>
  <si>
    <t>Zhu, Q (Ed.), Proceedings of the 11th Joint International Computer Conference. pp. 814–817.</t>
  </si>
  <si>
    <t>Li, Z., Gong, B., He, X.G., Yu, Z.Y.</t>
  </si>
  <si>
    <t>A definition of software process quality based on statistical process control</t>
  </si>
  <si>
    <t>This paper defines Total Quality and Partial Quality of software processes, summarizes seven attributes of software process quality, divides assignable causes into process-inner assignable causes and process-outer assignable causes, and uses Shewhart control charts and Select Cause Control (SCC) charts to analyze the quality of a specific process. Experiences show that the work in the paper can strengthen the understandability of software process improvement, and establish the relationship between software process quality and software product quality that is not well addressed in popular process models, such as CMM</t>
  </si>
  <si>
    <t>2005.12</t>
  </si>
  <si>
    <t>IEEE Lat. Am. Trans. 3, 15–22.</t>
  </si>
  <si>
    <t>Maller, P., Ochoa, C., Silva, J.</t>
  </si>
  <si>
    <t>Lightening the software production process in a CMM level 5 framework</t>
  </si>
  <si>
    <t>This paper shows that Agile methodologies can be applied in a CMM context, specifying how every goal of each Key Process Area of the model can be fulfilled when an Agile methodology such as Xp@Scrum is being used. We also show some metrics from pilote projects at a Motorola Software Centre backing our aiming, and showing the benefits introduced by Agile approaches to software development</t>
  </si>
  <si>
    <t>The paper does not address project management in high maturity neither presents any statistical techniques or methods that can be applied on project management in high maturity.
It targets the adoption of Scrum and its results. They do not detail high maturity practices, just say how Scrum can help. They just cite some metrics from Scrum, but they do not even mention any control chart or statistical tool.</t>
  </si>
  <si>
    <t>2005.14</t>
  </si>
  <si>
    <t>International Symposium on Empirical Software Engineering (ISESE), Proceedings. pp. 177–186.</t>
  </si>
  <si>
    <t>Wang, Q., Li, M.S.</t>
  </si>
  <si>
    <t>Measuring and improving software process in China</t>
  </si>
  <si>
    <t>This paper discusses the major problems in software process measurement, presents an active measurement model (AMM) to support software process improvement (SPI). Based on the AMM, software organizations can establish adaptive measurement process and execute the measure just close-related the process goals, which focuses on their particular business environment. Subsequently, some methods of establishing the adaptive measurement process and the appropriate software process performance baseline to support higher level quantitative management are suggested.</t>
  </si>
  <si>
    <t>2004.01</t>
  </si>
  <si>
    <t>IEEE International Engineering Management Conference. Singapore, pp. 785–788.</t>
  </si>
  <si>
    <t>Anil, R., Seshadri, V., Chavala, A., Vemuri, M.</t>
  </si>
  <si>
    <t>A methodology for managing multi-disciplinary programs with six sigma approach</t>
  </si>
  <si>
    <t>This paper proposes a Six Sigma Integrated Program Management approach based on HTSL's (Honeywell Technology Solution Limited) experience in managing multidisciplinary programs and CMMi level 5 processes.</t>
  </si>
  <si>
    <t>2004.02</t>
  </si>
  <si>
    <t>Softw. Process Improv. Pract. 9, 33–50.</t>
  </si>
  <si>
    <t>Antoniol, G., Gradara, S., Venturi, G.</t>
  </si>
  <si>
    <t>Methodological issues in a CMM level 4 implementation</t>
  </si>
  <si>
    <t>This paper describes the process changes, adaptation, integration, and tailoring, and report lessons learned while preparing an Italian solution centre of EDS for the Level 4 internal assessment. They  describe how Level 4 Key Process Areas have been implemented, building a methodological framework, which leverages both existing available methodologies and practices already in place.</t>
  </si>
  <si>
    <t>2004.03</t>
  </si>
  <si>
    <t>Bomarius, F and Iida, H (Ed.), PRODUCT FOCUSED SOFTWARE PROCESS IMPROVEMENT, LECTURE NOTES IN COMPUTER SCIENCE. pp. 30–46.</t>
  </si>
  <si>
    <t>Baldassarre, T., Boffoli, N., Caivano, D., Visaggio, G.</t>
  </si>
  <si>
    <t>Managing Software Process Improvement (SPI) through Statistical Process Control (SPC)</t>
  </si>
  <si>
    <t>This paper proposes an SPC-based approach that reinterprets SPC, and applies it from a Software Process point of view. The paper validates the approach on industrial project data and shows how it can be successfully used as a decision support tool in software process improvement.</t>
  </si>
  <si>
    <t>The paper presents an approach using statistical process control (SPC) and might support quantitative project management in high maturity.
The approach is already described on ID 2006.05.</t>
  </si>
  <si>
    <t>2004.04</t>
  </si>
  <si>
    <t>IEEE Softw. 21, 68–70.</t>
  </si>
  <si>
    <t>Biehl, R.E.</t>
  </si>
  <si>
    <t>Six sigma for software</t>
  </si>
  <si>
    <t>This paper describes controls that take advantage of the improvement zone between 3σ and 6σ process performance in Six-Sigma. By building critical customer metrics into software solutions, they can make applications self-correcting by enabling specific actions when process defects surface in the improvement zone.</t>
  </si>
  <si>
    <t>2004.16</t>
  </si>
  <si>
    <t>CrossTalk 16–19.</t>
  </si>
  <si>
    <t>Smith, M., Sperling, P.</t>
  </si>
  <si>
    <t>The fire support software engineering division achieves CMMI level 5</t>
  </si>
  <si>
    <t>This paper describes how the US Army Communications-Electronics Command (CECOM) Software Engineering Center (SEC) Fire Support Software Engineering (FEC) has become the first Department of Defense (DoD) organization to attain Capability Maturity Model Integration (CMMI) Level 5.</t>
  </si>
  <si>
    <t>The paper does not address project management in high maturity neither presents any statistical techniques or methods that can be applied on project management in high maturity.
It describes the history of maturity levels 1 to 5 and results obtained. It does not provide implementation details.</t>
  </si>
  <si>
    <t>2003.02</t>
  </si>
  <si>
    <t>Proceedings of the IASTED International Conference on Software Engineering and Applications. Marina del Rey, CA, United states, pp. 697–702.</t>
  </si>
  <si>
    <t>Cangussu, J.W.</t>
  </si>
  <si>
    <t>Integrating statistical and feedback process control for the monitoring of the software test process</t>
  </si>
  <si>
    <t>This paper presents a combination of SPC and control theory to better monitor and control the software test process, since SPC lacks the ability to quantify the necessary changes to correct deviations in the process when incapability is detected.</t>
  </si>
  <si>
    <t>2003.03</t>
  </si>
  <si>
    <t>Proceedings of the 9th European Software Engineering Conference Held Jointly with 11th ACM SIGSOFT International Symposium on Foundations of Software Engineering. Association for Computing Machinery, New York, NY 10036-5701, United States, Helsinki, Finland, pp. 158–167.</t>
  </si>
  <si>
    <t>Cangussu, J.W., DeCarlo, R.A., Mathur, A.P.</t>
  </si>
  <si>
    <t>Monitoring the Software Test Process Using Statistical Process Control: A Logarithmic Approach</t>
  </si>
  <si>
    <t>This paper  proposed a variant of the traditional SPC technique that uses logarithmic transformation to allow the statistical control of processes whose dominant behavior is best described by an exponential. An evaluation of the proposed transformation carried out using simulation and a case study from an industrial project, encourages the application of the proposed variant to the STP.</t>
  </si>
  <si>
    <t>2003.05</t>
  </si>
  <si>
    <t>J. Syst. Softw. 65, 87–103.</t>
  </si>
  <si>
    <t>De Lucia, A., Pompella, E., Stefanucci, S.</t>
  </si>
  <si>
    <t>Assessing the maintenance processes of a software organization: an empirical analysis of a large industrial project</t>
  </si>
  <si>
    <t>This paper presents initial results of applying statistical analysis methods to the maintenance processes of a software organization rated at the CMM level 3 that is currently planning the assessment to move to the CMM level 4. In particular, we present results from an empirical study conducted on the massive adaptive maintenance process of the organization. We analyzed the correlation between the maintenance size and productivity metrics. The resulting models allow to estimate the costs of a project conducted according to the adopted maintenance processes.</t>
  </si>
  <si>
    <t>2003.07</t>
  </si>
  <si>
    <t>IEEE Softw. 20, 49–51.</t>
  </si>
  <si>
    <t>Eickelmann, N., Anant, A.</t>
  </si>
  <si>
    <t>Statistical process control: What you don’t measure can hurt you!</t>
  </si>
  <si>
    <t xml:space="preserve">This paper discusses the role of statistical process control (SPC) to solve the problem of quality control in the manufacturing sector. It does describe some differences between manufactoring SPC and software engineering SPC and some ways to use it on the later one. </t>
  </si>
  <si>
    <t>2003.11</t>
  </si>
  <si>
    <t>TQM Mag. 15, 364–373.</t>
  </si>
  <si>
    <t>Hong, G.Y., Goh, T.N.</t>
  </si>
  <si>
    <t>Six Sigma in software quality</t>
  </si>
  <si>
    <t>This paper discusses the applicability of the Six Sigma framework to software. A framework is suggested for practitioners and managers interested in exploiting the benefits of statistical analysis in general, and 6SSP in particular. Some ideas are also raised on what remains to be done to make 6SSP work.</t>
  </si>
  <si>
    <t>2003.12</t>
  </si>
  <si>
    <t>IEEE Softw. 20, 50+.</t>
  </si>
  <si>
    <t>Jacob, A.L., Pillai, S.K.</t>
  </si>
  <si>
    <t>Statistical process control to improve coding and code review</t>
  </si>
  <si>
    <t>This paper describes how control charts can be used for managing, controlling, and improving the code review process.</t>
  </si>
  <si>
    <t>2003.13</t>
  </si>
  <si>
    <t>SEVENTH EUROPEAN CONFERENCE ON SOFTWARE MAINTENANCE AND REENGINEERING, PROCEEDINGS. IEEE COMPUTER SOC, 10662 LOS VAQUEROS CIRCLE, PO BOX 3014, LOS ALAMITOS, CA 90720-1264 USA, pp. 143–150.</t>
  </si>
  <si>
    <t>Jeyaraman, G., Krishnamurthy, K., Raveendra, V.V.S.</t>
  </si>
  <si>
    <t>Reengineering legacy application to e-business with modified Rational Unified Process</t>
  </si>
  <si>
    <t>This paper presents an experience in reengineering a legacy application into a web based J2EE system with modified Rational Unified Process (RUP). For the benefit of software development community, some of our experiences in design, development, testing and project management are elaborated as generalized concepts. A simple estimation model based on types of transactions is presented.</t>
  </si>
  <si>
    <t>The paper does not address project management in high maturity neither presents any statistical techniques or methods that can be applied on project management in high maturity.
It targets software engineering aspects. The estimation model presented is at low maturity and only takes into consideration the average time for each type of transaction.</t>
  </si>
  <si>
    <t>2003.16</t>
  </si>
  <si>
    <t>TQM Mag. 15, 302–315.</t>
  </si>
  <si>
    <t>Mc Nellis, T., Harrington, H.J.</t>
  </si>
  <si>
    <t>Remember, the (Internet) applet doesn’t fall far from the tree</t>
  </si>
  <si>
    <t>This paper addresses how an organization can combine sig-sigma and the Internet to reduce costs, improve the delivery success rate, and increase service quality. The model that was developed to map the six-sigma quality process against the software development life cycle was introduced.</t>
  </si>
  <si>
    <t>2003.17</t>
  </si>
  <si>
    <t>IEEE Softw. 20, 42–48.</t>
  </si>
  <si>
    <t>Murugappan, M., Keeni, G.</t>
  </si>
  <si>
    <t>Blending CMM and Six Sigma to meet business goals</t>
  </si>
  <si>
    <t>This paper discusses the role of Six Sigma to meet different business goals and how it provides the means to explicitly address the issues related with customer expectations, thereby giving organizations a firm basis on which to sustain the process improvement efforts.</t>
  </si>
  <si>
    <t>2003.18</t>
  </si>
  <si>
    <t>Titsworth, F (Ed.), THIRD INTERNATIONAL CONFERENCE ON QUALITY SOFTWARE, PROCEEDINGS. pp. 388–395.</t>
  </si>
  <si>
    <t>Narayana, V., Swamy, R.</t>
  </si>
  <si>
    <t>Experiences in the inspection process characterization techniques</t>
  </si>
  <si>
    <t>This paper discusses the evolutionary learning experiences, results and lessons learnt by the center in establishing appropriate analysis techniques using statistical and other derivative techniques. The paper discusses the history of analysis techniques that were explored with specific focus on characterizing the inspection process.</t>
  </si>
  <si>
    <t>2003.19</t>
  </si>
  <si>
    <t>Int. J. Softw. Eng. Knowl. Eng. 13, 513–530.</t>
  </si>
  <si>
    <t>Raffo, D.M., Setamanit, S.-O.</t>
  </si>
  <si>
    <t>Supporting software process decisions using bi-directional simulation</t>
  </si>
  <si>
    <t>This paper presents a "forward-looking" decision support framework that integrates timely metrics data with a simulation based defect model of the software development process in order to support software project management decisions regarding product quality.</t>
  </si>
  <si>
    <t>2003.22</t>
  </si>
  <si>
    <t>Softw. Process Improv. Pract. 8, 51–62.</t>
  </si>
  <si>
    <t>Walker, A.J.</t>
  </si>
  <si>
    <t>Level 5 process capability achievement: A case study from software engineering research management</t>
  </si>
  <si>
    <t>This paper relates to the management of the higher-degree process at the Software Engineering Applications Laboratory (SEAL) over the period 1988 through 2000.</t>
  </si>
  <si>
    <t>The paper does not address project management in high maturity neither presents any statistical techniques or methods that can be applied on project management in high maturity.
It describes process improvement in a Higher-degree process of an university, and not of a software development process.</t>
  </si>
  <si>
    <t>Papers which were included on the second run of the string by some base improvements or publications of later 2016.</t>
  </si>
  <si>
    <t>Number of papers over the steps</t>
  </si>
  <si>
    <t>Search engines</t>
  </si>
  <si>
    <t>1st Filter</t>
  </si>
  <si>
    <t>2nd Filter</t>
  </si>
  <si>
    <t>% 1 Step</t>
  </si>
  <si>
    <t>% 2 Step</t>
  </si>
  <si>
    <t>% selection</t>
  </si>
  <si>
    <t>Total</t>
  </si>
  <si>
    <t xml:space="preserve">Precision = </t>
  </si>
  <si>
    <t>Distribution among the search engines</t>
  </si>
  <si>
    <t>% Scopus</t>
  </si>
  <si>
    <t>% Eng. Village</t>
  </si>
  <si>
    <t>% Web of Sc.</t>
  </si>
  <si>
    <t>% IEEE</t>
  </si>
  <si>
    <t>Scopus + Eng. Village</t>
  </si>
  <si>
    <t>Scopus + Web of Sc.</t>
  </si>
  <si>
    <t>Scopus + IEEE</t>
  </si>
  <si>
    <t>Scopus + Eng. Village + Web of Sc.</t>
  </si>
  <si>
    <t>Scopus + Eng. Village + IEEE</t>
  </si>
  <si>
    <t>Scopus + Eng. Village + Web of Sc. + IEEE</t>
  </si>
  <si>
    <t>Eng. Village + Web of Sc.</t>
  </si>
  <si>
    <t>Eng. Village + IEEE</t>
  </si>
  <si>
    <t>Eng. Village + Web of Sc. + IEEE</t>
  </si>
  <si>
    <t>Are athors from universities, research organizations and/or companies? Which country are they from?</t>
  </si>
  <si>
    <t>Universities</t>
  </si>
  <si>
    <t>Companies</t>
  </si>
  <si>
    <t>Both</t>
  </si>
  <si>
    <t>China</t>
  </si>
  <si>
    <t>India</t>
  </si>
  <si>
    <t>Portugal</t>
  </si>
  <si>
    <t>USA</t>
  </si>
  <si>
    <t>Japan</t>
  </si>
  <si>
    <t>Nigeria &amp; Malaysia</t>
  </si>
  <si>
    <t>Brazil</t>
  </si>
  <si>
    <t>Switzerland &amp; Germany</t>
  </si>
  <si>
    <t>Spain</t>
  </si>
  <si>
    <t>Uruguay &amp; Spain</t>
  </si>
  <si>
    <t>Brazil &amp; France</t>
  </si>
  <si>
    <t>Taiwan</t>
  </si>
  <si>
    <t>USA &amp; Costa Rica</t>
  </si>
  <si>
    <t>South Korea</t>
  </si>
  <si>
    <t>The Netherlands</t>
  </si>
  <si>
    <t>South Korea &amp; USA</t>
  </si>
  <si>
    <t>Canada</t>
  </si>
  <si>
    <t>Turkey</t>
  </si>
  <si>
    <t>Malaysia</t>
  </si>
  <si>
    <t>Denmark &amp; USA</t>
  </si>
  <si>
    <t>Portugal &amp; USA</t>
  </si>
  <si>
    <t>Italy</t>
  </si>
  <si>
    <t xml:space="preserve">Singapore </t>
  </si>
  <si>
    <t>Japan &amp; USA</t>
  </si>
  <si>
    <t>Singapore &amp; USA</t>
  </si>
  <si>
    <t>Australia</t>
  </si>
  <si>
    <t>Austria</t>
  </si>
  <si>
    <t>USA &amp; Turkey</t>
  </si>
  <si>
    <t>New Zealand &amp; Singapore</t>
  </si>
  <si>
    <t>Nigeria</t>
  </si>
  <si>
    <t>Switzerland</t>
  </si>
  <si>
    <t>Uruguay</t>
  </si>
  <si>
    <t>Costa Rica</t>
  </si>
  <si>
    <t>Denmark</t>
  </si>
  <si>
    <t>Singapore</t>
  </si>
  <si>
    <t>Germany</t>
  </si>
  <si>
    <t>France</t>
  </si>
  <si>
    <t>New Zealand</t>
  </si>
  <si>
    <t>Countries</t>
  </si>
  <si>
    <t>Academia</t>
  </si>
  <si>
    <t>Industry</t>
  </si>
  <si>
    <t>Distribution of papers among type of publication</t>
  </si>
  <si>
    <t>Conference</t>
  </si>
  <si>
    <t>Number of papers</t>
  </si>
  <si>
    <t>ACM/IEEE International Symposium on Empirical Software Engineering and Measurement (ESEM)</t>
  </si>
  <si>
    <t>Agile Conference (Agile)</t>
  </si>
  <si>
    <t>Annual International Symposium of the International Council on Systems Engineering (INCOSE)</t>
  </si>
  <si>
    <t>Asia-Pacific Software Engineering Conference (APSEC)</t>
  </si>
  <si>
    <t>Australian Software Engineering Conference (ASWEC)</t>
  </si>
  <si>
    <t>European Conference on Software Maintenance and Reengineering (CSMR)</t>
  </si>
  <si>
    <t>European Software Engineering Conference Held Jointly with ACM SIGSOFT International Symposium on Foundations of Software Engineering. Association for Computing Machinery</t>
  </si>
  <si>
    <t>IEEE International Conference on Engineering of Complex Computer Systems (ICECCS)</t>
  </si>
  <si>
    <t>IEEE International Conference on Software Maintenance (ICSM)</t>
  </si>
  <si>
    <t>IEEE International Engineering Management Conference (IEMC)</t>
  </si>
  <si>
    <t>IEEE International Instrumentation and Measurement Technology Conference (I2MTC )</t>
  </si>
  <si>
    <t>IEEE International Systems Conference (SysCon)</t>
  </si>
  <si>
    <t>IEEE Region 10 Colloquium (TENCON) and the International Conference on Industrial and Information Systems (ICIIS)</t>
  </si>
  <si>
    <t>IEEE Software Engineering Workshop (SEW)</t>
  </si>
  <si>
    <t>IEEE/ACIS International Conference on Computer and Information Science (ICIS)</t>
  </si>
  <si>
    <t>IEEE/ACM International Conference on Automated Software Engineering (ASE)</t>
  </si>
  <si>
    <t>International Conference of the Computer Measurement Group (CMG)</t>
  </si>
  <si>
    <t>International Conference on Advanced Software Engineering &amp; Its Applications (ASEA)</t>
  </si>
  <si>
    <t>International Conference on Circuit, Power and Computing Technologies (ICCPCT)</t>
  </si>
  <si>
    <t>International Conference on Computational Intelligence for Modelling Control and Automation (CIMCA)</t>
  </si>
  <si>
    <t>International Conference on Computational Intelligence for Modelling, Control and Automation (CIMCA) and International Conference on Intelligent Agents, Web Technologies and Internet Commerce (IAWTIC)</t>
  </si>
  <si>
    <t>International Conference on Information and Computing Science (ICIC)</t>
  </si>
  <si>
    <t>International Conference on Management and Service Science (MASS)</t>
  </si>
  <si>
    <t>International Conference on Product-Focused Software Process Improvement (PROFES)</t>
  </si>
  <si>
    <t>International Conference on Quality Software (QSIC)</t>
  </si>
  <si>
    <t>International Conference on Reliability, Infocom Technologies and Optimization (Trends and Future Directions) (ICRITO)</t>
  </si>
  <si>
    <t>International Conference on Software and Data Technologies (ICSOFT)</t>
  </si>
  <si>
    <t>International Conference on Software Engineering and Applications (IASTED)</t>
  </si>
  <si>
    <t>International Conference on Software Engineering and Knowledge Engineering (SEKE)</t>
  </si>
  <si>
    <t>International Conference on Software Engineering (ICSE)</t>
  </si>
  <si>
    <t>International Conference on Software Process Improvement and Capability Determination (SPICE)</t>
  </si>
  <si>
    <t>International Conference on Software Process: Trustworthy Software Development Processes (ICSP)</t>
  </si>
  <si>
    <t>International Conference on Systems, Computing Sciences and Software Engineering (SCSS), part of the International Joint Conferences on Computer, Information, and Systems Sciences, and Engineering (CISSE)</t>
  </si>
  <si>
    <t>International Conference on the Quality of Information and Communications Technology (QUATIC)</t>
  </si>
  <si>
    <t>International Conference on Wireless Communications, Networking and Mobile Computing (WiCOM)</t>
  </si>
  <si>
    <t>International Multi Conference on Information Processing (IMCIP)</t>
  </si>
  <si>
    <t>International Symposium on Empirical Software Engineering (ISESE)</t>
  </si>
  <si>
    <t>International Workshop on Software Measurement (IWSM)</t>
  </si>
  <si>
    <t>Joint Conference on Knowledge-Based Software Engineering (JCKBSE)</t>
  </si>
  <si>
    <t>Joint Conference of the International Workshop on Software Measurement (IWSM) and the International Conference on Software Process and Product Measurement (Mensura)</t>
  </si>
  <si>
    <t>Joint International Computer Conference (JICC)</t>
  </si>
  <si>
    <t>Joint International Conference on Performance Engineering (WOSP/SIPEW)</t>
  </si>
  <si>
    <t>Latin American Computing Conference (CLEI)</t>
  </si>
  <si>
    <t>Malaysian Software Engineering Conference (MySEC)</t>
  </si>
  <si>
    <t>TOTAL</t>
  </si>
  <si>
    <t>Journal</t>
  </si>
  <si>
    <t>CAPES grade</t>
  </si>
  <si>
    <t>ISSN</t>
  </si>
  <si>
    <t>Advances in Intelligent Systems and Computing - Springer</t>
  </si>
  <si>
    <t>B5 / Eng. IV</t>
  </si>
  <si>
    <t>2194-5357</t>
  </si>
  <si>
    <t>CrossTalk</t>
  </si>
  <si>
    <t xml:space="preserve"> 2160-1577 print
2160-1593 web</t>
  </si>
  <si>
    <t>IEEE Software - IEEE Computer Society</t>
  </si>
  <si>
    <t>A1 / C.C.</t>
  </si>
  <si>
    <t>0740-7459</t>
  </si>
  <si>
    <t>IEEE Transactions on Knowledge and Data Engineering - IEEE Computer Society</t>
  </si>
  <si>
    <t>1041-4347</t>
  </si>
  <si>
    <t>IEEE Transactions on Software Engineering - IEEE Computer Society</t>
  </si>
  <si>
    <t>0098-5589</t>
  </si>
  <si>
    <t>IET Software - IET Digital Library</t>
  </si>
  <si>
    <t>B1 / C.C.</t>
  </si>
  <si>
    <t>1751-8806 print
1751-8814 web</t>
  </si>
  <si>
    <t>Information Technology and Management - Springer</t>
  </si>
  <si>
    <t>1385-951X print
1573-7667 web</t>
  </si>
  <si>
    <t>International Arab Journal of Information Technology - Zarqa University</t>
  </si>
  <si>
    <t>1683-3198 print</t>
  </si>
  <si>
    <t>International Journal of Computer Science Issues</t>
  </si>
  <si>
    <t>1694-0814 print
1694-0814 web</t>
  </si>
  <si>
    <t>International Journal of Information and Communication Technology - Inderscience Publishers</t>
  </si>
  <si>
    <t>B3 / Eng. III
B2 / Interd.</t>
  </si>
  <si>
    <t>1466-6642 print
1741-8070 web</t>
  </si>
  <si>
    <t>International Journal of Reliability, Quality and Safety Engineering - World Scientific</t>
  </si>
  <si>
    <t>0218-5393 print
1793-6446 web</t>
  </si>
  <si>
    <t>International Journal of Software Engineering and Its Applications - Science &amp; Engineering Research Support Society</t>
  </si>
  <si>
    <t>1738-9984</t>
  </si>
  <si>
    <t>International Journal of Software Engineering and Knowledge Engineering - World Scientific</t>
  </si>
  <si>
    <t>0218-1940 print
1793-6403 web</t>
  </si>
  <si>
    <t>Journal of Intelligent Manufacturing - Springer</t>
  </si>
  <si>
    <t>A2 / Eng. III
B2 / C. Amb.</t>
  </si>
  <si>
    <t>0956-5515 print
1572-8145 web</t>
  </si>
  <si>
    <t>Journal of Software - Academy Publisher</t>
  </si>
  <si>
    <t>1796-217X</t>
  </si>
  <si>
    <t>Journal of Software - Chinese Academy of Sciences</t>
  </si>
  <si>
    <t>1000-9825</t>
  </si>
  <si>
    <t>Journal of Software: Evolution and Process - John Wiley &amp; Sons, Inc.</t>
  </si>
  <si>
    <t>1532-060X print
2047-7481 web</t>
  </si>
  <si>
    <t>Journal of Software Maintenance and Evolution - John Wiley &amp; Sons, Inc.</t>
  </si>
  <si>
    <t>B3 / Adm.</t>
  </si>
  <si>
    <t>1532-060X print
1532-0618 web</t>
  </si>
  <si>
    <t>Journal of Systems and Software - Elsevier</t>
  </si>
  <si>
    <t>A2 / C.C.</t>
  </si>
  <si>
    <t>0164-1212</t>
  </si>
  <si>
    <t>MIS Quarterly</t>
  </si>
  <si>
    <t>0276-7783 print
2162-9730 web</t>
  </si>
  <si>
    <t>Software Process: Improvement and Practice - John Wiley &amp; Sons, Inc.</t>
  </si>
  <si>
    <t>1099-1670</t>
  </si>
  <si>
    <t>Software Quality Journal - Springer</t>
  </si>
  <si>
    <t>0963-9314 print
1573-1367 web</t>
  </si>
  <si>
    <t>The TQM Magazine - Emerald Insight</t>
  </si>
  <si>
    <t>0954-478X</t>
  </si>
  <si>
    <t>Wireless Personal Communications - Springer</t>
  </si>
  <si>
    <t>WSEAS Transactions on Information Science and Applications - WSEAS Press</t>
  </si>
  <si>
    <t>C / C.C.</t>
  </si>
  <si>
    <t>1790-0832 print
2224-3402 web</t>
  </si>
  <si>
    <t>Type of publication</t>
  </si>
  <si>
    <t xml:space="preserve">Conference / Symposium </t>
  </si>
  <si>
    <t>Workshop</t>
  </si>
  <si>
    <t>Jounal</t>
  </si>
  <si>
    <t>Type of the proposed techniques or methods</t>
  </si>
  <si>
    <t>Grand Total</t>
  </si>
  <si>
    <t>Automated process performance analysis method</t>
  </si>
  <si>
    <t>Automated process performance analysis method and tool</t>
  </si>
  <si>
    <t>Control chart specification</t>
  </si>
  <si>
    <t>Process performance analysis method</t>
  </si>
  <si>
    <t>Process performance analysis method and tool</t>
  </si>
  <si>
    <t>Process performance baseline building method</t>
  </si>
  <si>
    <t>Project estimation method</t>
  </si>
  <si>
    <t>Project management method</t>
  </si>
  <si>
    <t>Project management method and tool</t>
  </si>
  <si>
    <t>Project process definition method</t>
  </si>
  <si>
    <t>Root cause analysis and problem resolution method</t>
  </si>
  <si>
    <t>Statistical performance model</t>
  </si>
  <si>
    <t>Statistical performance model building method</t>
  </si>
  <si>
    <t>Software technoligy maturation phase and quality score</t>
  </si>
  <si>
    <t>Concept Formulation</t>
  </si>
  <si>
    <t>Development and Extension</t>
  </si>
  <si>
    <t>External Enhancement and Exploration</t>
  </si>
  <si>
    <t>Internal Enhancement and Exploration</t>
  </si>
  <si>
    <t>Quality score</t>
  </si>
  <si>
    <t>Type</t>
  </si>
  <si>
    <t>QC3</t>
  </si>
  <si>
    <t>QC4</t>
  </si>
  <si>
    <t>Evaluation method
QC3 + QC4</t>
  </si>
  <si>
    <t>Tecnology maturity</t>
  </si>
  <si>
    <t>Software technology maturation phase</t>
  </si>
  <si>
    <t>Process/indicator area</t>
  </si>
  <si>
    <t>Area / domain / development method</t>
  </si>
  <si>
    <t>Technology / Control chart type</t>
  </si>
  <si>
    <t>2017</t>
  </si>
  <si>
    <t>Case study analysis</t>
  </si>
  <si>
    <t>Evaluated</t>
  </si>
  <si>
    <t>Productivity / Defects / Requirements</t>
  </si>
  <si>
    <t>Not specified</t>
  </si>
  <si>
    <t>Example</t>
  </si>
  <si>
    <t>Proposed</t>
  </si>
  <si>
    <t>Predictability</t>
  </si>
  <si>
    <t>Burn-up charts / Order statistics / Bayesian statistic</t>
  </si>
  <si>
    <t>Defects</t>
  </si>
  <si>
    <t>Time series analysis / Holt-Winter’s method / Holt’s smoothing method / Solver tool in Excel</t>
  </si>
  <si>
    <t>Queuing theory / Poisson queuing system / Holt-winters method / Solver tool in Excel</t>
  </si>
  <si>
    <t>2016</t>
  </si>
  <si>
    <t>Experiment analysis</t>
  </si>
  <si>
    <t>Experimented</t>
  </si>
  <si>
    <t>Productivity</t>
  </si>
  <si>
    <t>Markov chains / Euclidean distance</t>
  </si>
  <si>
    <t>Correlation / Control charts</t>
  </si>
  <si>
    <t>Predictability / Defects / Productivity</t>
  </si>
  <si>
    <t>PSP</t>
  </si>
  <si>
    <t>PSP specifications / Literature review</t>
  </si>
  <si>
    <t>Case study experience report</t>
  </si>
  <si>
    <t>Adopted</t>
  </si>
  <si>
    <t>Size</t>
  </si>
  <si>
    <t>Agile / Iterative</t>
  </si>
  <si>
    <t>Discrete event simulation / Performance baselines</t>
  </si>
  <si>
    <t>Schedule</t>
  </si>
  <si>
    <t>Open source</t>
  </si>
  <si>
    <t>NHPP logarithmic model</t>
  </si>
  <si>
    <t>2015</t>
  </si>
  <si>
    <t>None</t>
  </si>
  <si>
    <t>Regression analysis</t>
  </si>
  <si>
    <t>DEA VRS model</t>
  </si>
  <si>
    <t>Effort</t>
  </si>
  <si>
    <t>NHPP model / Moranda geometric Poisson model</t>
  </si>
  <si>
    <t>U</t>
  </si>
  <si>
    <t>2014</t>
  </si>
  <si>
    <t>Rayleigh model</t>
  </si>
  <si>
    <t>XmR</t>
  </si>
  <si>
    <t>Cost</t>
  </si>
  <si>
    <t>EWMA Q</t>
  </si>
  <si>
    <t>Correlation / Regression analysis / Chi-square / Logit</t>
  </si>
  <si>
    <t>Defects / Effort</t>
  </si>
  <si>
    <t>Pareto Type II</t>
  </si>
  <si>
    <t>Half Logistic</t>
  </si>
  <si>
    <t>Defects / Size</t>
  </si>
  <si>
    <t>System dynamic / control charts</t>
  </si>
  <si>
    <t>2013</t>
  </si>
  <si>
    <t>Defects / Schedule / Cost</t>
  </si>
  <si>
    <t>Q</t>
  </si>
  <si>
    <t>NHPP Burr model</t>
  </si>
  <si>
    <t>2012</t>
  </si>
  <si>
    <t>Bayesian belief networks</t>
  </si>
  <si>
    <t>Size / Defects / Complexity</t>
  </si>
  <si>
    <t>Maintenance</t>
  </si>
  <si>
    <t>Performance</t>
  </si>
  <si>
    <t>Schedule / Effort / Defects</t>
  </si>
  <si>
    <t>2011</t>
  </si>
  <si>
    <t>Artificial neural networks</t>
  </si>
  <si>
    <t>Mean value chart</t>
  </si>
  <si>
    <t>Taguchi methods / Scheidewind model / Regression analysis</t>
  </si>
  <si>
    <t>Poisson</t>
  </si>
  <si>
    <t>2010</t>
  </si>
  <si>
    <t>COCOMO II</t>
  </si>
  <si>
    <t>NHPP model</t>
  </si>
  <si>
    <t>Defects / Productivity</t>
  </si>
  <si>
    <t>Schedule / Cost / Defects</t>
  </si>
  <si>
    <t>2010.29</t>
  </si>
  <si>
    <t>2009</t>
  </si>
  <si>
    <t>3-term moving average</t>
  </si>
  <si>
    <t>2009.17</t>
  </si>
  <si>
    <t>Process choice</t>
  </si>
  <si>
    <t>Offshore</t>
  </si>
  <si>
    <t>2009.18</t>
  </si>
  <si>
    <t>Size / Predictability / Defects</t>
  </si>
  <si>
    <t>Predictability / Defects</t>
  </si>
  <si>
    <t>2008</t>
  </si>
  <si>
    <t>Effort &lt; 10 PM</t>
  </si>
  <si>
    <t>Size / Productivity / Defects / Predictability</t>
  </si>
  <si>
    <t>Profit</t>
  </si>
  <si>
    <t>Large and waterfall</t>
  </si>
  <si>
    <t>2008.25</t>
  </si>
  <si>
    <t>RUP</t>
  </si>
  <si>
    <t>Petri nets</t>
  </si>
  <si>
    <t>2008.26</t>
  </si>
  <si>
    <t>Fuzzy logic</t>
  </si>
  <si>
    <t>2008.29</t>
  </si>
  <si>
    <t xml:space="preserve">Predictability </t>
  </si>
  <si>
    <t>2007</t>
  </si>
  <si>
    <t>Defect density model</t>
  </si>
  <si>
    <t>U / Design of experiments</t>
  </si>
  <si>
    <t>Schedule / Predictability</t>
  </si>
  <si>
    <t>Immature organizations</t>
  </si>
  <si>
    <t>Data mining / Modified centered CUSUMS control chart</t>
  </si>
  <si>
    <t>Defects / Predictability / Productivity</t>
  </si>
  <si>
    <t>TSP</t>
  </si>
  <si>
    <t>2006.03</t>
  </si>
  <si>
    <t>2006</t>
  </si>
  <si>
    <t>Distributed</t>
  </si>
  <si>
    <t>SPC</t>
  </si>
  <si>
    <t>Decision rules / Bayesian networks</t>
  </si>
  <si>
    <t>Z</t>
  </si>
  <si>
    <t>CDM model</t>
  </si>
  <si>
    <t>Emergent organizations</t>
  </si>
  <si>
    <t>U / XmR</t>
  </si>
  <si>
    <t>SPC / GQM / PSM / Pareto / Causal and effect diagram / Scatter chart</t>
  </si>
  <si>
    <t>Model driven</t>
  </si>
  <si>
    <t>SPC / Data mining</t>
  </si>
  <si>
    <t>2005</t>
  </si>
  <si>
    <t>Renewal project</t>
  </si>
  <si>
    <t xml:space="preserve">Dynamic calibration approach </t>
  </si>
  <si>
    <t>SPC / Shewhart control charts / Select Cause Control charts</t>
  </si>
  <si>
    <t>SPC / GQM / PDCA</t>
  </si>
  <si>
    <t>2004</t>
  </si>
  <si>
    <t>Six sigma / SPC</t>
  </si>
  <si>
    <t>Quality function deployment / Goal-driven measurement process / XmR</t>
  </si>
  <si>
    <t>GQ(I)M</t>
  </si>
  <si>
    <t>Simplified quality functional deployment / ISO/IEC 9126</t>
  </si>
  <si>
    <t>Six sigma / TQM / SPC</t>
  </si>
  <si>
    <t>2003</t>
  </si>
  <si>
    <t>SPC / Feedback Process Control / SPC log</t>
  </si>
  <si>
    <t>SPC / control charts</t>
  </si>
  <si>
    <t>Six sigma</t>
  </si>
  <si>
    <t>Xmr / U / Cause and effect diagram</t>
  </si>
  <si>
    <t>Defects / Schedule</t>
  </si>
  <si>
    <t>SW-CMM / Six sigma / Pareto / Cause and effect analysis / QFD</t>
  </si>
  <si>
    <t>SPC / GQM / XmR</t>
  </si>
  <si>
    <t>SPC / GQM / XmR / Zone chart</t>
  </si>
  <si>
    <t>Outcome based control limits / forward simulation</t>
  </si>
  <si>
    <t>Outcome based control limits / reverse simulation</t>
  </si>
  <si>
    <t>2014.28</t>
  </si>
  <si>
    <t>2012.29</t>
  </si>
  <si>
    <t>2016.09</t>
  </si>
  <si>
    <t>2016.12</t>
  </si>
  <si>
    <t>2016.16</t>
  </si>
  <si>
    <t>2012.26</t>
  </si>
  <si>
    <t>Abstract</t>
  </si>
  <si>
    <t>High-maturity software development processes, such as the Team Software Process and the accompanying Personal Software Process (PSP), can generate significant amounts of data that can be periodically analyzed to identify performance problems, determine their root causes, and devise improvement actions. However, there is a lack of tool support for automating that type of analysis, and  hence diminish the manual effort and expert knowledge required. So, we propose in this paper a comprehensive performance model, addressing time estimation accuracy, quality, and productivity, to  enable the automated (tool based) analysis of performance data produced by PSP developers, namely, identify and rank performance problems and their root causes. A PSP data set referring to more than  30000 projects was used to validate and calibrate the model. Copyright (c) 2015 John Wiley &amp; Sons, Ltd.</t>
  </si>
  <si>
    <t>This paper proposes a performance model, addressing time estimation accuracy, quality and productivity, to enable the automated (tool based) analysis of performance data produced in the context of the PSP, namely, identify performance problems and their root causes, and subsequently recommend improvement actions.</t>
  </si>
  <si>
    <t>Research on software process has mostly focused on the overall process of a project or an organization, and on optimizing or improving it. While overall process clearly influences the productivity in a project, it is also true that majority of the effort in a project is spent in executing tasks by programmers or testers. Hence, for a given overall process, productivity is influenced by how efficiently individual programmers execute various tasks. In this work, we focus on processes programmers employ for executing tasks, which we call "task processes", and their impact on a programmer's productivity. For this study, we focus on the task processes for unit testing of modules in a model-based development. We present our approach for studying the task processes used by programmers through video recording of computer monitors of the programmers. We then discuss the results of the field study performed in a CMMi level 5 software company for about four months on a live project by studying execution of tasks by six programmers. Copyright 2013 ACM.</t>
  </si>
  <si>
    <t>Default causal analysis (DCA) or defect prevention is required by higher-maturity-level software development processes such as the Brazilian Software Process Improvement Reference Model and Capability Maturity Model Integration. The authors ask and answer questions about implementing it in lower-maturity organizations. In the related web extra entitled "Evidence-Based Guidelines on Defect Causal Analysis," authors Marcos Kalinowski, David N. Card, and Guilherme H. Travassos discuss the basics of research protocol. © 2012 IEEE.</t>
  </si>
  <si>
    <t>Papers which could not had its full texts accessed.</t>
  </si>
  <si>
    <t>Papers which were included with the Eng. Village DB.</t>
  </si>
  <si>
    <t>Systematic Mapping - Data Extraction</t>
  </si>
  <si>
    <t>Are authors from universities, research organizations and/or companies? Which country are they from?</t>
  </si>
  <si>
    <t>What is the type of article? (1. Journal; 2. Conference; 3. Workshop)</t>
  </si>
  <si>
    <t>Does the paper:
1. Propose or analyze an approach, method or technique that can assist on quantitative managing projects in high maturity context?
2. Propose or analyze or report one use on industry of an approach, method or technique that can assist on quantitative managing projects in high maturity context?</t>
  </si>
  <si>
    <t>Research question/Objective of the paper</t>
  </si>
  <si>
    <t>Which are the approaches, methods and techniques available that can assist on quantitative managing projects in high maturity context?</t>
  </si>
  <si>
    <t>Which is the type of the proposed/used techniques or methods?</t>
  </si>
  <si>
    <t>Which is the paper contribution type? (1. Model; 2. Theory; 3. Framework, procedure or process; 4. Tools; 5. Guidelines; 6. Lessons learned; 7. Advices)</t>
  </si>
  <si>
    <t>Which preexistent techniques or methods are used to compose the proposed techniques or methods?</t>
  </si>
  <si>
    <t>Which adaptations or improvements were suggested on preexistent techniques or methods?</t>
  </si>
  <si>
    <t>Which are the expected inputs and produced outputs of the proposed techniques or methods?</t>
  </si>
  <si>
    <t>Which were the processes / indicators / metrics used?</t>
  </si>
  <si>
    <t>Do the proposed techniques or methods assist some area, domain or development method?</t>
  </si>
  <si>
    <t>In case of the proposed techniques or methods have been elaborated from historical data, which are the data sources?</t>
  </si>
  <si>
    <t>Which were the evaluation techniques applied to the proposed techniques or methods?</t>
  </si>
  <si>
    <t>In case of performance comparisons, which other techniques or methods are compared to the proposed techniques or methods?</t>
  </si>
  <si>
    <t>Which are the conclusions about the proposed techniques or methods?</t>
  </si>
  <si>
    <t>Were proposed techniques or methods used in ongoing projects?</t>
  </si>
  <si>
    <t>Which are the observed results of the application of the proposed techniques or methods?</t>
  </si>
  <si>
    <t>QC1. Does the paper state its goal or research goal clearly? (1. No; 2. Yes)</t>
  </si>
  <si>
    <t>QC2. What is the study design? (1. Empiric; 2. Experience report; 3. Theoretical)</t>
  </si>
  <si>
    <t>QC3. What were the scientific methods used to evaluate the proposed methods, techniques or tools? (1. None; 2. Example; 3. Experience; 4. Evaluation with feasibility and pilot studies; 5. Analysis.)</t>
  </si>
  <si>
    <t>QC4. What research methods are used by the paper? (1. None; 2. Survey; 3. Action research; 4. Case study; 5. Experiment)</t>
  </si>
  <si>
    <t>QC5. Which describes best the paper? 1. Reports an experience; 2. Reports an opinion without fundamen-tal research; 3. Proposes a method, technique or tool; 4. Proposes and uses a method, technique or tool in academia; 5. Proposes and uses a method, technique or tool in one industry case; 6. Proposes and uses a method, technique or tool in more than one industry cases.</t>
  </si>
  <si>
    <t>Quality Score</t>
  </si>
  <si>
    <t>University:
Beihang University
China</t>
  </si>
  <si>
    <t>A structure of Organizational process asset library (OPAL) for high maturity.</t>
  </si>
  <si>
    <t>Statistical process control
Fishbone analysis tool
Correlation analysis tool
Regression analysis tool
Monte Carlo Simulation tool and sensitivity analysis tool</t>
  </si>
  <si>
    <t>Their use on an organizational process asset library architecture to support high maturity.</t>
  </si>
  <si>
    <t>The structure of OPAL is consisted of:
- Standard process library: It contains standard process definitions. Each process definition includes the purposes, roles, input and output artifacts, entry and exit criteria, and tools used by the process.
- Lifecycle model library: collects various lifecycle models and their selectors.
- Tailoring guideline library: Consisted of tailoring guidelines and historical tailoring cases. According to lifecycle selectors, tailoring guidelines, and historical tailoring cases, organizations can select the lifecycle models and tailor the standard processes to adapt to various projects.
- Measurement repository: Composed of objective repository, benchmark repository, historical process database, PPB repository, and PPM repository. Four classifications of objectives are located in the objective repository, business objectives (BOs), sub-business objectives for department which are broken down from BO (DBOs), critical sub-objectives (COs) which are created by quantitative analysis of DBOs and quality and
process performance objectives (QPPOs). The benchmark repository documents the benchmark data received from software industry. It provides essence for predicting, controlling, evaluating and improving processes. Furthermore, the data in historical process database can be utilized to establish process performance baselines (PPBs) and process performance models (PPMs). PPBs and PPMs are documented separately in the PPB repository and PPM repository.
- Related document library: Consisted of process improvement experience, valuable project documents, guidelines and templates used by processes, and the tool library. Dependencies exist among processes and related document library, such as the guidelines and templates for input and output of the processes are located in the related document library and the tools which used by processes are located in the tool library.</t>
  </si>
  <si>
    <t>Sales revenue
department revenue
labor utilization rate
delay rate
production efficiency
rate of requirement change 
defects density in the acceptance</t>
  </si>
  <si>
    <t>No.</t>
  </si>
  <si>
    <t>This structure is implemented in an actual enterprise's OPAL and illustrated that it is beneficial for high maturity level process improvement.</t>
  </si>
  <si>
    <t>This architecture serves the high maturity process improvements conveniently and it is with the extensibility and easily implemented by software enterprises.</t>
  </si>
  <si>
    <t>Steps to establish a quality and process performance objectives (QPPOs) using the organizational process asset library (OPAL) proposed.</t>
  </si>
  <si>
    <t>They provide the steps to establish a QPPO process using the proposed architecture:
Inputs:
- Business Objectives (BO), which formulate the organizational objective in a long term of business activities, are documented in objective repository. The definition of BO usually contains the creating time, the description of the BO, and the identification of this BO.
Steps:
- After breaking down the BO1, the business objective of development department (DBO) should be DBO1. The DBO, which is documented in objective repository, includes the time of created, the description of the DBO, and the identification of DBO.
- After getting the DBO from the BO, the DBO1 needs to be broken down further by using the fishbone analysis tool in the tool library of OPAL, to find the factors which have obvious effects on DBO1.
- Taking account of historical data about each factor’s cost-benefit ratio, the critical sub-objective (CO) is defined. The CO is contained in the objective repository of OPAL, and it includes its creating time, its description, its identification, the identification of DBO which is father of the CO, and the PPM which expresses the relationship between CO and QPPOs which are established by breaking down the CO.
- The fishbone analysis tool in the tool library of OPAL, serves to find the related factors of CO.
- The historical process database can provide the further assistance to analyze the correlation coefficient for each factor and find the critical factors (CF).
- Using the historical data the regression analysis is established by the regression analysis tool in the tool library of OPAL. The formula expresses a PPM of the critical objective.
- The PPBs shows the statistical distribution of organizational capability with the mean value (Mean), standard deviation value (Standard Deviation), the low control limit (LCL) and the up control limit (UCL) of process metrics. If a company has no sufficient historical data to establish PPBs, the data in the benchmark repository of OPAL can be utilized as reference. With these data, the certainty of achieving the CO can be predicted by using the Monte Carlo simulation tool.
- The sensitivity analysis tool is used to analyze the impact degree of each factor on CO1 and to select the chosen ones as QPPOs.
- Under the condition of standard deviation remaining constant, mean values of factors can be adjusted to improve capability.
- Therefore, the certainty of reaching the CO is analyzed by using the Monte Carlo simulation based on the new PPBs.
Outputs:
- The PPM and QPPOs are output artifacts of the establishing QPPO process. The PPM and QPPOs can be documented in the PPM repository and the objective repository.</t>
  </si>
  <si>
    <t>One example of its application.</t>
  </si>
  <si>
    <t>ACM International Conference Proceeding Series. IWSM/Mensura ’17, October 25–27, 2017, Gothenburg, Sweden. pp. 161–169.</t>
  </si>
  <si>
    <t>Company:
Euro Project Office
Switzerland
Germany</t>
  </si>
  <si>
    <t>How can the values of work completed for next points of observation until a deadline wc (tk+1),wc (tk+2), . . . ,wc (tn ) be calculated by some method so that work completed on deadline wc (tn ) can be compared with work planned for deadline wp (tn )? Furthermore: Does the entire sequence {wc (tk )}, 1 &lt;= k &lt;= n, form an order statistic?</t>
  </si>
  <si>
    <t>A procedure to estimate how much additional time is needed to finalize planned work.</t>
  </si>
  <si>
    <t>Burn-down Charts
Burn-up Charts
Order Statistics
Bayesian Statistic</t>
  </si>
  <si>
    <t>Using them to create a method to estimate how much additional time is needed to finalize planned work.</t>
  </si>
  <si>
    <t>Control charts cannot be applied directly to burn-up charts, because the values wc (tk ) for 1 &lt;= k &lt;= n depend on wp (k ) and the cumulative sum of gaps delta tk.
Inputs:
- Work planned in a burn-up chart format.
- Work completed until the actual observation n.
Steps:
- If at the project deadline tn the difference wc (tn ) − wp (tn ) is less than zero, i.e., wc (tn ) − wp (tn ) &lt; 0, additional estimates wˆc (tn+i ) of the form (42) or (51) should be calculated in order to get a feeling to which extent the planned project deadline might lag under the current project conditions.
- For i = 1, determine wˆc (tn+i ) by (42) or (51).
- If wˆc (tn+i ) −wp (tn ) is still less than zero, then replace wc (tn ) with wˆc (tn+i ), increase i by 1 and compute the next estimate by (55) or (56).
- The described procedure is repeated until wˆc (tn+i ) &gt;= wp (tn ) for a specific i which reflects the actual project delay in points in time.
- Of course, it is beneficial to calculate a confidence or HPD interval for each wˆc (tn+i ), because such an interval reflects the uncertainty or credibility of the estimate wˆc (tn+i ). The narrower the interval, the less is the uncertainty or the higher the credibility.
Oututs:
- Sequence of estimates {wˆc (tn+i )}.</t>
  </si>
  <si>
    <t>Work units planned
Work units completed</t>
  </si>
  <si>
    <t>One example.</t>
  </si>
  <si>
    <t>It has been shown that the new approach can be applied in a traditional as well as in an agile software development environment. The outstanding property of the approach is that a kind of trend can be calculated on the basis of the difference between the cumulative sum of completed and that of planned work at a specific time or measurement point.
Preliminary experiments revealed that the new approach performs remarkable well in practice. Project stakeholders were highly satisfied with the approach, since they can realize the project progress at any time. In particular, this is an important aspect in agile software development when scope changes are envisaged.</t>
  </si>
  <si>
    <t>No.
Although the authors mention its use and approval, they do not detail its use.</t>
  </si>
  <si>
    <t>University:
Birla Institute of Technology
Company:
CyberQ India Pvt. Limited
India</t>
  </si>
  <si>
    <t>In the first solution, the authors demonstrate as how to deal with the problem of prediction of future arrival of bids, based on the historical data. The solution enables to predict the number of bids arriving at a time specified at the service centre. This problem is also of a service centre—as how many customers are expected on a particular time, according to a time series pattern, which is based on the historical data. Thus to predict the numbers of arrivals at a particular point of time is a common problem in day to day affairs.</t>
  </si>
  <si>
    <t>Time Series Analysis
Holt-Winter’s Method
Holt’s smoothing method
Solver tool in Excel</t>
  </si>
  <si>
    <t>The authors deal with the problems related to time series and queuing theory and solutions to these will lead to build process performance models, which can be used as reference for similar problems in future.</t>
  </si>
  <si>
    <t>The proposed solution enables the prediction of the number of bids arriving at a time pecified at the service centre. Thus, it is a normal problem when one is dealing with the problem of the prediction of future arrival of bids supported by historical data.
Inputs:
- Historical data. In the example undertaken, time series data shows bids arrive at certain irregular intervals.
Steps:
- The problem can be studied by putting this data bids arrivals at regular interval of a period of 1 month. Thus a number of defects arriving each month are put in separate columns. The periods, in which no-bid arrives, bid data is depicted as zero. Now a logic process is used where the Old month is treated as 0 and the New month is treated as 1.
- In the next step, this total period is added giving a total period of 19 months. This interval of 19 months is equivalent to 607 in terms of number of days. This period is also equivalent to 87 weeks. This is similar to order with respect to days. The orders are now calculated in terms of bids arriving per week.
- The last step is to estimate the number of defects arriving per week based on this data by drawing a smoothing curve using MS-Excel on week-based data and then doing the estimation.
- The data is also shown in the form of Histogram over a period of 87 weeks and one can make a prediction based on this trend. Also, based on smoothing curve worked out for the data over a period of time, one can build a mathematical equation, and make a prediction on the next bid arrival, based on this time equation.
Outputs:
- Number of defects arriving per week estimation.</t>
  </si>
  <si>
    <t>Number of defects arriving per week.</t>
  </si>
  <si>
    <t>Example.</t>
  </si>
  <si>
    <t>The solution worked out for the stated problem shows that it is possible to workout average orders per week (time series) or when the next bid will arrive (queuing problems) as process performance models are based on the mathematical solutions. This PPM approach can lead to the solution to similar problems using either regression technique, Bayesian network or other models. This avoids the need to work out a new solution every time for similar problems.</t>
  </si>
  <si>
    <t>In the other Q-Series problem, the objective is to find out when the next bid will arrive, given the scenario as per the data given in the table. This is a normal problem when one is dealing with the maintenance jobs in a repair shop and the problem is to arrange the infrastructure and keep other resources ready to handle the repairs when the next defect arrives. This problem is also of a shopkeeper or in a shopping mall, as how to handle the customers based on arrival rate. Thus, it is a common problem in day to day affairs to predict future arrival rate based on recorded historical data.</t>
  </si>
  <si>
    <t>Queuing Theory
Poisson queuing system
Holt-winters method
Solver tool in Excel</t>
  </si>
  <si>
    <t>The queuing system is dependent on the utilization of servers, arrival of elements, waiting time/time spent in the system flows. Queuing process models help to know the resource bottlenecks in the system events, idle time and utilization of servers, etc. queuing system can be simulated for many applications in Industry in general and the maintenance of software applications in particular. Its major application lies in Incident management and problem handling in IT industry.
The model being used in our work is Poisson queuing system. This has the Poisson input, Exponential service and there is no limit on the system capacity. In this case, the customers are served on FIFO (first in, first out) basis.
Inputs:
- Historical data on queuing data. In the example undertaken, data shows that bids arrive at certain irregular intervals. The objective is to find out when the next bid arrives, given the scenario as per the data given in the table. The objective is to understand the number of orders being received per week/maximum order received in a week so that Warehouse capacities can be built accordingly using SPSS software tool with inbuilt Holt-winters method.
Steps:
- In this step the wait time and the service time are calculated on the basis of Auto acknowledge time and WIP (accepted time) and closure time stamp.
- The difference between auto acknowledge time stamp and bid Accepted time is considered as wait time, whereas the difference between closure time stamp and Accepted time stamp leads to the service time.
- The wait time and the service time are approximated now for further mathematical treatment to be done.
- The cumulative wait time is computed and from this the average wait time is computed. Similarly, the average service time is calculated by the cumulative service time worked out from the given data.
- The mean wait time and the mean service.
- Time are designated as Lambda (k) and Mu (l).
- As observed from the results the mean wait time k is poorly correlated to the mean service time l as the value of correlation coefficient r in the + is low.
- The plot of wait time and service time is built based on Computation of outcome and is developed using Solver in Excel. 
Outputs:
- Mathematical relation between the wait time and the service time.</t>
  </si>
  <si>
    <t>wait time.
service time.</t>
  </si>
  <si>
    <t>High productivity programmers use effective task processes in unit-testing</t>
  </si>
  <si>
    <t>Company:
Robert Bosch Engineering &amp; Business Solutions
Private Limited
University:
Indraprastha Institute of Information Technology
India</t>
  </si>
  <si>
    <t>RQ1: Do programmers use similar task process while
executing similar type of tasks?
RQ2: How different are the task processes of high and low productivity programmers?</t>
  </si>
  <si>
    <t>A way to model a task process as a Markov chain with each state representing a step.
The authors mention they created one final model but they do not show it. They just show two Markov chain as examples. So it is not possible to use the model itself with this information.</t>
  </si>
  <si>
    <t>Markov chains
Euclidean distance</t>
  </si>
  <si>
    <t>None, just their use.
Programmers video captured their computer monitors while executing the assigned tasks. These task videos were analyzed to study and model the task processes.
Each task process was modeled as a Markov chain. The task processes were compared by comparing the state transition matrices derived from the respective Markov chains. The Euclidean distance measure was used as a measure of difference between the task processes.</t>
  </si>
  <si>
    <t>To build the model:
Inputs:
- Video recordings of programmers having similar experience and background doing their tasks. Each programmer captured at least two tasks. 
Steps:
- The productivity of programmers was calculated using the software size of assigned tasks and the total effort taken to complete the tasks. The sizes of tasks were calculated using the size measure “Adjusted testable  requirements (ATR)”. ATR is used with a slight variation of the size measure “testable requirements”;
- Programmers were classified as being high and low productivity based on their productivity, and their manager’s feedback;
- The task videos were manually annotated to identify the task processes of the programmers;
- Each task process was modeled as a Markov chain;
- To get the probabilities of transitions between the steps, the task videos were analyzed to find out the number of times a programmer moved from one step to other. From this result, the probability of transition from a  present step to next step was computed;
- The task processes were compared by comparing the state transition matrices derived from the respective Markov chains;
- The Euclidean distance measure was used as a measure of difference between the task processes. Euclidean distance between two matrices can be measured when their dimensions are same. As task processes of a  f few programmers may contain more/fewer steps when compared with other programmers, they included in the state transition matrix of each task process all the steps used by all the programmers. The probability of  transition to/from those steps which were not used in a task process would be zero.
Outputs:
- Markov chains for each programmer;
- Difference between Markov chains, which allowed analysis on different profiles.</t>
  </si>
  <si>
    <t>Productivity for classification of testers.
Size
Effort
Task process
Each task step
Probabilities between steps</t>
  </si>
  <si>
    <t>No.
They do use testing domain in example, but it can be used in any domain.</t>
  </si>
  <si>
    <t>Eighteen programmers from a CMMi Level 5 software development company having similar experience and background from three similar model-based unit-testing projects video captured their computer monitors while executing the assigned model-based unit-testing tasks. Each programmer captured at least two tasks. The productivity of programmers was calculated using the software size of assigned tasks and the total effort taken to complete the tasks. Programmers were classified as being high and low productivity based on their productivity, and their manager’s feedback.</t>
  </si>
  <si>
    <t>A general task process for model-based unit-testing tasks was defined based on discussions with the project teams.
New steps identified on video analysis were verified with the programmer when reviewing his/her task process.
The final list of steps was also verified with respective programmers.</t>
  </si>
  <si>
    <t>The overall software process does not standardize any task process, and hence task process used by one programmer may be different from the other. As it is well documented that some programmers are more  productive than others, a natural area of exploration is how task processes affect the productivity of a programmer.</t>
  </si>
  <si>
    <t>Yes.</t>
  </si>
  <si>
    <t>The analysis of differences between the task processes suggest that 
a) each programmer uses similar task process for executing similar type of tasks, though the task processes used by a high productivity programmer for executing similar tasks are much closer than the task processes used by a low productivity programmer, 
b) task processes of all high productivity programmers are more similar to each other, and 
c) task processes of a low productivity programmer are different from high productivity programmers.</t>
  </si>
  <si>
    <t>Optimized defect prediction model using statistical process control and Correlation-Based feature selection method</t>
  </si>
  <si>
    <t>University:
Department of Computer Science &amp; I.T, Amrita School of Arts &amp; Sciences
India</t>
  </si>
  <si>
    <t>A statistical process control flow where some of the statistical methods are used to reduce the data by analyzing their defect range. Prediction is done on the reduced set of data using a model that has been derived from the data set. Accuracy measures are used to analyze the  efficiency of the proposed method to that of the existing algorithms.
Authors do show one example and cite one model rule based on the data analyzed, but they do not mention all rules or even describe every measure. So it is not possible to use the model itself with this information.
If (difficulty&lt;41.11) &amp;&amp;If (uniq_operands &lt;61.2) &amp;&amp;
If (Uniq_operators&lt;30.35) &amp;&amp;If (intelligence&lt;101.2) &amp;&amp;
If (Lo_blank&lt;18.58) &amp;&amp;If (design complexity&lt;16.06) then
  Class=”Defect”
Else
  Class=”No Defect”</t>
  </si>
  <si>
    <t>Pearson's Correlation
ANOVA
Statistical process control (control charts)</t>
  </si>
  <si>
    <t xml:space="preserve">None, just their use.
The proposed system deals with extracting the relevant features using feature selection techniques like Pearson’s correlation coefficient, and ANOVA which tests the dependency between various attributes.
The rules for the proposed model are generated from control charts. </t>
  </si>
  <si>
    <t>Statistical process control flow:
Inputs:
- Data set of projects historical data.
Steps:
- Data Preprocessing: removes noise or unwanted features from the dataset that is under consideration.Data reduction is done in the datasets to reduce the size of the dataset by removing the unwanted attributes from it, in such a way that the probability of obtaining the result is same as that when all the attributes remained in the set;
- Feature/Attribute Selection using correlation (C-FS) / ANOVA (ANOVAFS): reduces number of features, removes irrelevant, redundant or noisy data and brings immediate results for applications. Feature  selection selects a new set of attributes from the existing based on the extent to which the attribute or feature is relevant to the characteristics of the data of concern. They have used two methods for extracting relevant features from the data set: Correlation based feature selection and ANOVA based feature selection;
 - Building Prediction Model using Statistical Process Control: each attribute is plotted into an I-MR chart, one for TRUE and the other for FALSE values. The graphs are analyzed to find the control limits, Upper  control limit (UCL) and lower control limit (LCL) for each attribute in each categories. Minimum value of LCL is set to 0 for positive attribute datasets. Prediction rules are generated based on the control limits of each attribute in each class label;
- Model Evaluation: after deriving rules from control chart limits, statistical process control prediction model (SPC) is built which is then applied to the dataset for predicting new class labels. The SPC model is  then compared against the pre existing benchmark classification algorithms such as Naïve Bayes and Decision tree algorithms like J48.A confusion matrix is used to calculate the accuracy of these three classification algorithms. Accuracy = (#positive positives + #negative negatives)/total;
- Quality control and Continuous Improvement: the key defect contributors identified using the above mentioned feature selection methods can be monitored frequently using control charts to see any deviations occurred; root cause analysis with corrective and preventive actions helps in bringing back the parameters under control.
Outputs:
- Prediction model with derived rules.</t>
  </si>
  <si>
    <t>They do not detail the measures used on the example, but they cite them:
Difficulty
Uniq_operands
Uniq_operators
Intelligence
Lo_blank
Design complexity
Cyclomatic complexity
Branch_Coun</t>
  </si>
  <si>
    <t>No.
They do use defects domain in example, but it can be used in any domain.</t>
  </si>
  <si>
    <t>The software defect dataset (http://promise.site.uottawa.ca/SERepository) consists of 2109 records and 22 attributes with a class representing defect or not. The software metrics include McCabe, Halstead, branch-count and five different measures representing lines of code.</t>
  </si>
  <si>
    <t xml:space="preserve">They used Pearson’s correlation coefficient to extract relevant features, and ANOVA which tests the dependency between various attributes.
The rules for the proposed model are generated from control charts.
They compared the accuracy of their model with models like naïve Bayes and J48 on predicting defects on same data set.
Accuracy = (#positive positives + #negative negatives)/total
</t>
  </si>
  <si>
    <t>The performance of the model is analyzed and compared with existing classification models
like naïve Bayes and J48.</t>
  </si>
  <si>
    <t>Results showed that Feature Selection technique greatly enhances the accuracy of classification and prediction. Comparative study of the SPC prediction model against two existing standard algorithms, J48 and Naïve Bayes showed that the proposed Statistical Process Control prediction model shows more accuracy than the benchmark classification algorithms.</t>
  </si>
  <si>
    <t>A model for analyzing performance problems and root causes in the personal software process</t>
  </si>
  <si>
    <t>University:
INESC TEC and Department of Informatics Engineering, Faculty of Engineering, University of Porto
Portugal</t>
  </si>
  <si>
    <t>Is it possible to automatically analyze performance data produced in the context of the PSP, namely, identify and rank performance problems and their potential root causes, with a similar accuracy as in manual analysis but with less effort?</t>
  </si>
  <si>
    <t xml:space="preserve">An overall approach for automated model-based process performance analysis and improvement recommendation, independent of the process under analysis with a ranking approach for prioritizing the factors affecting the performance problems identified in top-level PIs, according to a cost–benefit estimate, independent of the process under analysis.
</t>
  </si>
  <si>
    <t>Their previous works, in which they developed models to enable this automation.</t>
  </si>
  <si>
    <t>An improved approach and PM, with tool
support, covering not only the identification of performance problems and potential root causes but also their ranking,</t>
  </si>
  <si>
    <t>Approach for automated model-based process performance analysis and improvement recommendation
Inputs:
- Project data about the Performance Indicators (PI’s).
Overall approach and artifacts (A1 to A5 constitute a performance model; A6 is a catalog; B1 to B4 constitute a performance analysis of a subject. A1 to A6 are required to perform B1 to B4). This is depictured in Figure 1 on paper.
- In order to enable the automated identification of performance problems (B1), one has to first decide on the relevant PIs (A1) and ranges (A3);
- In order to enable the automated identification of root causes of performance problems (B2), one has to first decide on the relevant cause-effect relationships (A2);
- When multiple root causes are identified for a performance problem, it is important to rank them according to a cost–benefit estimate of improvement efforts (B3);
- The cost of improving an affecting PI (root cause) is estimated based on its approximate statistical distribution (A4), and the benefit on the affected PI is estimated based on a sensitivity coefficient (A5);
- The final step is to recommend improvement actions to address the highest ranked causes (B4). To enable the automated recommendation of such actions, a catalogue of possible improvement actions for  each possible root cause has to be set up (A6).
Steps to build the model:
- Identify PIs and relations between them from literature;
- Compute Person and Spearman correlations to verify the relations;
- Define an optimal value for each PI from the semantics of the PI or a recommended value from literature;
- Define a set of thresholds and ranges for classifying values of each PI into three categories: green—no performance problem; yellow—a possible performance problem; red—a clear performance problem. To do so, take into consideration the location of the optimal values and datasets, so that there is an approximately even distribution of data points by the colors;
- Rank factors according to a cost–benefit estimate of improvement efforts. The benefit of a change in the value of a factor can be expressed by the resulting variation in the value of the affected factor. As for the cost of changing the value of a factor, intuitively, the closest the value is to the  optimal value, in terms of percentiles, the more difficult (and less relevant) it is to improve it;
- Calculate a sensitivity coefficient that computes the impact of small variations in the value of a factor on the value of an affected factor, while keeping all the other factors unchanged;
- Calculate a percentile coefficient that computes the impact of small variations in the current percentile distance of a factor to the optimal value on the value of the factor;
- Calculate approximate statistical distribution of each PI through the cumulative distribution function needed for calculating the percentile coefficient, obtained by linear interpolation between a few percentiles computed from the historical data.
Steps for analysis: 
- For any given subject under analysis, they assume relevant base measures are available for the projects under analysis;
- For each project, it is computed the value, percentile and ‘color’ of each PI, based  respectively on the formulas, approximate statistical distributions and ranges defined in the PM; it is also computed the value of a ranking coefficient for each dependency defined in the PM, so that affecting  indicators can be filtered and sorted when drilling down from higher-level (affected) to lower-level (affecting) PIs.
Outputs:
- Analysis of the performance for all PI's from all projects. PI's appear in green, yellow or red according to their performance (based on expected performance) and using their relations, some causes are indicated;
- Prioritization of the PI's and problems based on which ones affect more the results with less cost;
- Performance charts for PI's allowing trending and other analysis, showing the best performance and the green, yellow and red limits.</t>
  </si>
  <si>
    <t>It can work with any indicator, but it needs a model with the necessary information.</t>
  </si>
  <si>
    <t>No.
They do use PSP in example, but it can be used in any domain.</t>
  </si>
  <si>
    <t>They conducted a case study with seven projects performed by a PSP developer during the PSP Fundamentals and Advanced training to show that it is possible to automatically analyze the  performance data of an individual PSP developer to identify and rank performance  problems and potential root causes, based on the PM and approach proposed in this paper with tool support, with a similar accuracy as in manual analysis but with less effort.</t>
  </si>
  <si>
    <t>Tool's analysis was compared to the one performed by the student.
The manual analysis took 8h as reported by the developer, while the model-based analysis took just a few seconds.</t>
  </si>
  <si>
    <t>The case study supports that it is possible to automatically analyze performance data produced in the context of the PSP, namely, identify and rank performance problems and their potential root causes, with a similar accuracy as in manual analysis but with less effort.
However, it also shows that the manual analysis can go deeper in causal analysis.
Hence, the main advantage of the model-based analysis is that it can point out problematic areas to focus in subsequent manual analysis, making it  more efficient and effective.</t>
  </si>
  <si>
    <t>No, they just used data from one student to compare do the tool's analysis.</t>
  </si>
  <si>
    <t>A comprehensive performance model to instantiate the overall approach for the PSP.
A performance model comprises a set of performance indicators (PIs) (top level and nested) and dependencies, with their respective attributes.</t>
  </si>
  <si>
    <t xml:space="preserve">Statistical performance model		</t>
  </si>
  <si>
    <t>Literature review
PSP specifications
Previous version of the model
In their previous works they presented a comprehensive performance model (PM), covering the estimation, quality, and productivity aspects, calibrated
based on a large PSP data set, to enable the automated analysis of performance data produced by PSP developers.</t>
  </si>
  <si>
    <t>Minor simplifications and significant extensions as  compared with their previous work: they removed  from the PM some factors that exhibited a weak  correlation with the top-level PIs and added to the
PM new attributes needed to support the ranking approach—sensitivity coefficients between pairs of related PIs and approximate statistical distribution of each PI.</t>
  </si>
  <si>
    <t xml:space="preserve">The performance model: comprises a set of PIs (top level and nested) and dependencies, with their respective attributes. 
PI attributes: name, scale, formula, optionalValue, ranges, approximateStatisticalDistribution. 
One PI can relate to another, affecting it or being affected by it, and this relation has one attribute: sensitityCoefficient.
Parts:
- Performance indicators (A1);
- Cause-effect relationships between PIs (A2);
- Recommended ranges for each PI (A3);
- Approximate statistical distribution for each PI (A4);
- Sensitivity coefficients between related PIs (A5).
The paper has the model with the three top-level PIs which referto the major performance aspects usually analyzed (predictability, quality and productivity) and the PIs relations on Figure 3.
On Table II there are performance indicators and ranges (with optimal values underlined).
On Table III there are Dependencies and sensitivity coefficients between related performance indicators.
</t>
  </si>
  <si>
    <t>The three top-level PIs refer to the major performance aspects usually  analyzed: predictability, quality and productivity.
All the indicators used can be seen in Figure 3.</t>
  </si>
  <si>
    <t>Yes: PSP.</t>
  </si>
  <si>
    <t>To validate and calibrate the PM, they used a large PSP data set from the Software Engineering Institute (SEI) referring to 31 140 projects concluded by 3114 engineers during 295 classes of the classic PSP for Engineers I/II training courses running between 1994 and 2005. In this training course, targeting professional developers, each engineer develops 10 small projects.</t>
  </si>
  <si>
    <t>In order to validate relationships between PI's, using the PSP data set, they computed the Pearson’s linear correlation coefficient.
Because the PIs under analysis may have non-linear relationships that are not adequately captured by the Pearson’s linear correlation coefficient, they also computed the Spearman’s rank correlation coefficient.
To evaluate the model, they conducted a case study with seven projects performed by a PSP developer during the PSP Fundamentals and Advanced training.</t>
  </si>
  <si>
    <r>
      <t xml:space="preserve">This paper proposes a performance model, addressing time estimation accuracy, quality, and productivity, to enable the automated (tool based) analysis of performance data produced by PSP developers, namely, identify and rank performance problems and their root causes.
</t>
    </r>
    <r>
      <rPr>
        <sz val="11"/>
        <color rgb="FFFF0000"/>
        <rFont val="Calibri"/>
        <family val="2"/>
      </rPr>
      <t>The paper bellow describes this item best.</t>
    </r>
  </si>
  <si>
    <t>A novel tool, named ProcessPAIR, for automating the performance analysis, freely available at http://blogs.fe.up.pt/processpair/.</t>
  </si>
  <si>
    <t>Automated process performance analysis tool</t>
  </si>
  <si>
    <t>An automation tool to support their complete approach.</t>
  </si>
  <si>
    <t>The ProcessPAIR tool comprises a core framework, independent of the process under analysis, and an extension for the PSP, providing the PM described in this paper and loaders from the PSP tools. 
The tool is able to import and automatically analyze the performance data recorded by PSP developers in the SEI’s PSP Student Workbook or the Process Dashboard tool (http://www.processdash.com/).
Tool available in http://blogs.fe.up.pt/processpair/. 
Steps to use the tool:
- Define: Process experts define the structure of a performance model (PM) suited for the development process under consideration;
- Calibrate: The PM is automatically calibrated by ProcessPAIR based on the performance data of many process users. The calibration generates: approximate statistical distribution of each PI, represented by a cumulative distribution function, computed by linear interpolation between a few percentiles; recommended performance ranges for each PI determined automatically from the statistical distribution of the  training data so that there is an even distribution of data points by the colors (green - no performance problem, yellow - a possible performance problem, red - a clear performance problem); and sensitivity coefficients between PIs not related by an exact formula computed by first determining a linear regression equation from the training data;
- Analyze: Once a PM is defined and calibrated, the performance data of individual developers can be automatically analyzed with ProcessPAIR, to identify and rank performance problems and root causes.
Inputs:
- Selection of the performance model (from the list of PMs previously defined as tool extensions);
- Selection of the calibration file;
- Selection of the type of input file with performance data to analyze (according to the data loaders defined together with the PM);
- Selection of the file with the actual data.
Outputs:
- Table view with detailed evaluation of all PIs for all projects under analysis showing the values of the PIs defined in the model for the projects described in the input file, as well as summarized performance information. PI's appear in green, yellow or red according to their performance. The PIs are organized hierarchically, starting from the top-level indicators and descending to lower level indicators that affect the higher level ones according to a formula or statistical evidence;
- Report view with an overall “Summary” or project by project, the most relevant top-level performance problems (colored red or yellow in the Table View) and potential root causes (leaf causes in the Cause-Effect View) properly prioritized  (according to the ranking coefficients);
- Indicator view with the behavior of each PI along the projects under analysis and associated model definition and calibration information (description, units, optimal value, recommended performance ranges and statistical distribution). The user may also select multiple PIs for comparative visualization in a single chart;
- Diagram view with essentially the same information as the report view with additional details, to help identifying and prioritizing, project by project or overall, the root causes of performance problems, so that  subsequent improvement actions can be properly directed. The child indicators are sorted according to the value of the ranking coefficient.</t>
  </si>
  <si>
    <t>They conducted a case study with seven projects performed by a PSP developer during the PSP Fundamentals and Advanced training.</t>
  </si>
  <si>
    <r>
      <t xml:space="preserve">This paper presents ProcessPAIR, a novel tool designed to help developers analyze their performance data with less effort, by automatically identifying and ranking performance problems and  potential root causes, so that subsequent manual analysis for the identification of deeper causes and improvement actions can be properly focused.
</t>
    </r>
    <r>
      <rPr>
        <sz val="11"/>
        <color rgb="FFFF0000"/>
        <rFont val="Calibri"/>
        <family val="2"/>
      </rPr>
      <t xml:space="preserve">
I used 2 cells because there are two evaluations.</t>
    </r>
  </si>
  <si>
    <t>ProcessPAIR, is a novel tool designed to help developers analyze their performance data with less effort, by automatically identifying and ranking performance problems and potential root  causes, so that subsequent manual analysis for the identification of deeper causes and improvement actions can be properly focused. 
The analysis is based on a performance model (PM) defined by experts in the process under consideration, and calibrated automatically from the data of many process users.</t>
  </si>
  <si>
    <t>In previous work (the one above - ID 2016.08), they developed the overall technique, PMs specific for the PSP, and a prototype tool.</t>
  </si>
  <si>
    <t>Significantly improved version of ProcessPAIR.</t>
  </si>
  <si>
    <t>They conducted a postmortem case study with PSP performance data and final reports of 10 master students from Tec de Monterrey in Mexico that attended the “Software Quality and Testing” course in 2015. In that course, each student developed 6 projects using the PSP and collected base  measures with Process Dashboard (http://www.processdash.com/). In the end of the sequence of projects, the students analyzed their personal performance in those projects and documented their findings and improvement proposals in a “PSP Final Report”.</t>
  </si>
  <si>
    <t>They compared the performance problems and root causes identified and documented by the students in their final reports, with the performance problems and root causes identified automatically by ProcessPAIR from the students’ performance data: 
- Regarding problem identification, from the 187 cases in which students explicitly characterized their performance (regarding a specific PI and a specific project or all projects), they compared the student assessment with the tool-based assessment
- For each performance problem identified both in manual and automatic analysis and with root causes explicitly pointed out by the students (52 cases), they compared the causes identified in manual and automatic analysis.</t>
  </si>
  <si>
    <t>Results of the comparison of problem identification:
- In 96% of the cases, the results of manual and automatic analysis matched (i.e., both the student and the tool indicated good performance or bad performance);
- In 1% of the cases, the tool indicated a clear or potential problem and the manual analysis indicated good performance (false positives);
- In 3% of the cases, the tool indicated no performance problem but the developer explicitly indicated a performance problem (false negatives).
Results of the comparison of the causes of the identified problems:
- In 19% of the cases, the tool and the developer pointed out the same causes (tool benefit: eliminate manual effort);
- In 54% of the cases, the tool accurately pointed out intermediate causes, and the developer pointed out deeper causes (tool benefit: reduce manual effort);
- In 27% of the cases, the causes identified were inconsistent, because of faults in manual analysis (tool benefit: prevent user errors).
These results show that ProcessPAIR has indeed the potential to accurately identify performance problems and causes, and consequently, reduce the  user effort and errors in performance analysis.</t>
  </si>
  <si>
    <r>
      <t xml:space="preserve">This paper presents ProcessPAIR, a novel tool designed to help developers analyze their performance data with less effort, by automatically identifying and ranking performance problems and  potential root causes, so that subsequent manual analysis for the identification of deeper causes and improvement actions can be properly focused.
</t>
    </r>
    <r>
      <rPr>
        <sz val="11"/>
        <color rgb="FFFF0000"/>
        <rFont val="Calibri"/>
        <family val="2"/>
      </rPr>
      <t xml:space="preserve">
I used 2 cells because there are two evaluations.</t>
    </r>
  </si>
  <si>
    <t>They are conducting a controlled experiment, involving 61 master students from Tec de Monterrey in Mexico that are attending the “Software  Quality and Testing” course edition in 2016. The main goal is to quantify the benefits of using ProcessPAIR in performance analysis, in terms of  time spent and quality of the results.
In their final assignment, students were asked to analyze their personal performance along the PSP projects and document their findings and  improvement proposals in a “PSP Final Report”. To perform the assignment, students were randomly split into two groups: a control group  and an experimental group. The students in the control group did the final assignment in a traditional way, by inspecting their performance  data stored in the Process Dashboard tool through the standard PSP forms, charts, and reports. The 30 students in the experimental group  used ProcessPAIR for analyzing their performance data.
Upon completion of the assignment, students in both groups responded a questionnaire containing some free text questions plus 14  questions in a five-point scale related with installability, usability, efficiency, usefulness and level of support provided by the tool they used for  conducting the performance analysis.</t>
  </si>
  <si>
    <t>The time spent by the students in performing their final assignment and the grades given by their instructor (still being collected) will allow us to assess the benefits of  ProcessPAIR as compared to the traditional approach in terms of effort needed and quality of results produced.</t>
  </si>
  <si>
    <t>The average scores given by the students were as follows:
- Average score given by the 30 students that used ProcessPAIR: 4.78 (in a scale of 1 to 5);
- Average score given by the 31 students that used Process Dashboard: 3.81 (in a scale of 1 to 5).
This shows a very favorable evaluation of ProcessPAIR.</t>
  </si>
  <si>
    <t>Yes: on an ongoing course.</t>
  </si>
  <si>
    <t>Not yet concluded. The time spent by the students in performing their final assignment and the grades given by their instructor (still being collected) will allow us to assess the benefits of  ProcessPAIR as compared to the traditional approach in terms of effort needed and quality of results produced.</t>
  </si>
  <si>
    <t>CrossTalk, 29(4), 32–35. article.</t>
  </si>
  <si>
    <t>Company:
Optimal Solutions and Technologies
Incorporated (OST Inc.) 
USA</t>
  </si>
  <si>
    <t>Is it possible for an organization to use the concepts and principles of the CMMI  high maturity process areas to proactively improve agile processes? 
Is it possible to have agile processes that provide predictable results?
The goal was to increase the feature delivery rate to better meet the demand for  system updates while maintaining a high level of quality as measured by production  defect density, and promote a high level of team satisfaction.</t>
  </si>
  <si>
    <t>High maturity CMMI level 5 practices in general. They detail they used Discrete Event Simulation (DES) to model the entire sprint process, process performance baselines, performance models and causal analysis and resolution at the sprint restrospective.</t>
  </si>
  <si>
    <t>Discrete Event Simulation (DES)
Causal Analysis and Resolution (CAR)</t>
  </si>
  <si>
    <t>None, just their use.
They applied high maturity practices to an agile project.
They use DES to model the sprint process.
They use CAR to refine and improve the process.</t>
  </si>
  <si>
    <t>Practices used:
Inputs:
- Data from one agile project.
Steps:
- They used Discrete Event Simulation (DES) to model their entire sprint process because it provided a holistic approach to capturing and depicting the sprint lifecycle. The DES model allowed them to account for the entire lifecycle from user stories (requirements), design,  development, and test within individual sprints;
- Baselines of the functional activities of business analysts, developers, and testers were used to populate the model with actual data from project sprints;
- Based on these performance baselines, the model predicted the number of story points that could be completed in a given release and/or sprint;
- With each sprint, additional data was gathered and incorporated into the performance baselines which allowed further calibration and refinement of the model;
- The Causal Analysis and Resolution (CAR) process was incorporated into the sprint retrospective to help refine and improve our process.
Outputs:
- Performance models that can be used on project management. The model allows various factors to be entered, which are used to statistically predict sprint outcomes. The factors include: development time, test time, test case development time, defect density, number of user stories, number of story points, and resource availability.</t>
  </si>
  <si>
    <t>development time
test time
test case development time
defect density
number of user stories
number of story points
resource availability</t>
  </si>
  <si>
    <t>Yes: agile.</t>
  </si>
  <si>
    <t>Data from each sprint.</t>
  </si>
  <si>
    <t>Just their use on a project.</t>
  </si>
  <si>
    <t>Achieved results:
- Refined and improved the sprint process and exceeded sprint velocity improvement goal;
- Developed a predictive model that allowed them to more effectively plan and manage Sprint and Release activities;
- Satisfied 20 percent more requirements per release than originally expected;
- Maintained a high level of quality as measured by production defect density of only three percent;
- Realized productivity gain of $600k over three releases;
- Fostered a high level of team satisfaction due to increased sense of accomplishment.
Lessons learnt:
- There needs to be solid correlation between the project goals and objectives, the critical processes that support the goal, and the things being measured to provide insight into the process;
- Consistency in data recording and accounting is also key to the ongoing integrity of  performance baselines and models;
- They treated this improvement effort like a project. They established a plan to guide efforts, monitored progress consistently, and involved the right people in a forum of open and honest communication;
- As they began the initiative to use measures to guide business decisions they found in some cases, they were either measuring the wrong thing or using the analysis of the data inappropriately. As they began to develop process performance baselines and models, they found that sometimes they did not provide valuable insight into their processes and toward goal achievement. They learned from these experiences and continued to move forward;
- The practices of CMMI Level 5 added more value to our agile implementation than they saw with their traditional methods.</t>
  </si>
  <si>
    <t>Yes, one agile large project faced with the challenge of continuing to provide essential aviation systems in a safe and efficient manner.</t>
  </si>
  <si>
    <t>Using the perfomance model during release and sprint planning, they were able to predict the number of story  points likely to be completed during each sprint and release. By adjusting the factors, they were able to conduct a  hypothetical/what-if analysis to determine the optimal team make up and dynamic to achieve results consistent with business goals and objectives. DES model allowed them to model wait times and bottlenecks and to change  the controllable factors to evaluate what-if scenarios for downstream impacts.
The model also supported project planning, project monitoring, and control and risk management activities by  guiding resource planning, determining if the velocity was improving over time, and adjusting resource levels based on the constraints.</t>
  </si>
  <si>
    <t>University:
Department of Social Management Engineering, Graduate School of Engineering, Tottori University
Japan</t>
  </si>
  <si>
    <t>A control chart method by applying the logarithmic Poisson execution time model based on an nonhomogeneous poisson process (NHPP) for judging the statistical control state, and estimating the  additional development time for attaining the objective software failure intensity, i.e., the target value  of the instantaneous fault-detection rate per unit time.</t>
  </si>
  <si>
    <t>Control chart specification
Statistical performance model</t>
  </si>
  <si>
    <t>Nonhomogeneous poisson process (NHPP)
Logarithmic Poisson execution time model</t>
  </si>
  <si>
    <t>They applied those statistical methods to the defects found in issue track systems for open source produtcts development.</t>
  </si>
  <si>
    <t>The SPC procedure:
Inputs:
- Data of defects on issue track system over time.
Steps:
- The logarithmic Poisson execution time model is applied to the observed data and the model parameters are estimated by the method of least-squares. The Poisson execution time model is: ln hμ(t) = lnλ0 − θμ(t), where λ0 is the initial failure intensity and θ the rate of reduction in the failure. Model parameters λ0 and θ can be estimated by applying a regression analysis to the observed data on the bug tracking system;
- To certify the goodness-of-fit of the estimated regression equation for the observed data, we use the F-test;
- Based on the result of the F-test, the central line and UCL and LCL of the control chart are calculated. The control chart is drawn;
- The observed data are plotted on the control chart and the stability of the process progress is judged;
- Additional development time for attaining the objective software failure intensity can be estimated;
Outputs:
- Control charts;
- Additional development time for a certain failure intensity.</t>
  </si>
  <si>
    <t>number of defects on issue track systems over time</t>
  </si>
  <si>
    <t>Yes: open source software (OSS)</t>
  </si>
  <si>
    <t>Data from Android and Thunderbird open source issue track systems.</t>
  </si>
  <si>
    <t>Just one numerical example with data from Android and Thunderbird repositories.</t>
  </si>
  <si>
    <t>Applying the control chart method, they found that they can judge the statical stability state, and estimate the additional development time for attaining the objective software failure intensity.</t>
  </si>
  <si>
    <t>International Multi-Conference on Information Processing (IMCIP-2015), Procedia Computer Science (Vol. 54, pp. 335–342)</t>
  </si>
  <si>
    <t>University:
Department of Computer Applications, National Institute of Technology
India</t>
  </si>
  <si>
    <t>The paper aims to understand the impact of economic effort and review on the defect removal effectiveness of the software products and statistical analysis to enhancing the software quality and reducing cost.</t>
  </si>
  <si>
    <t>An economic model of defects which is based on analyzing the defects that had emerged from various stages of software development like Requirements, Design, Coding, Testing and Timeline (defects due to lack of time during development). The framework identifies the origin of defects at various phases of software development, finds out the reasons for such defects, and proposes defect preventive measures for each type of defects. Defect injection metric based on severity of the defect rather than just defect count, which gives the number of adjusted defects  produced by a project at various phases is calculated and serves as a yardstick to make a comparison in the improvements made in the software process development between similar set of projects.</t>
  </si>
  <si>
    <t>Least squares minimum regression</t>
  </si>
  <si>
    <t>The creation of the economic model itself.
They propose the use of least squares minimum regression to find out 2 coeffitients.</t>
  </si>
  <si>
    <t>The main objective of the model is to identify approaches to improve the software quality and reduced the marginal cost of software products. 
Rationale:
The cost of an inadequate infrastructure for software testing can be expressed as the benefit of an improved infrastructure for software testing.
An appropriate measure of the economic impact of an inadequate infrastructure for software testing is the profit differences of developers and users between conditions with the current testing infrastructure  and conditions with the counterfactual infrastructure.
Software testing leads to reductions in economic cost as reflected in the combined profits of developers and end users. The magnitude and distribution of impacts between developers and end users depends  on the underlying relationships in the developing quality function of software quality.
The model is divided into three basic stages: defect injection, defect detection and defect removal during software development life cycle.
Notation:
P = software development cycle phase;
DI = the number of defects injected in the previous phases;
DD = the number of defects detected during the phase;
DR = the count of defects removed during the phase;
Q = Number of defects in the released software.
Fraction of total injected defects (better visualized on Figure 1)
- Requirement phase: 50% to 60% 
- Design phase: 15% to 30%
- Implementation phase: 10% to 20% 
- Miscellaneous defects that occurs because of bad fixes: remaining. 
The common cause for defect occurrences:
- Requirements phase: requirement incompleteness, inconsistency, ambiguity, requirement change and requirement presentation.
- Design phase: non-conformance to external specification, internal specifications, logical specifications, interface specifications, component specification, security, organizational policies
and standards in addition to non-conformance to design with requirement specification
- Implementation phase: improper error handling, improper algorithm, programming language
shortcomings and wrong data access and novice developers.
Category of defect detection techniques:
- Dynamic testing
- Review and inspections</t>
  </si>
  <si>
    <t>Number of defects injected
Number of defects detected
Number os defects removed
Number os remaining defects</t>
  </si>
  <si>
    <t>Several project from various service-based and product-based organizations were used to identify distributions of defects across development cycle. 
It seems those studies were found on literature.</t>
  </si>
  <si>
    <t>None.</t>
  </si>
  <si>
    <t>Averages below 95% in cumulative Statistical Analysis of Defect Removal Effectiveness is not adequate in software  quality methods and needs immediate improvements. 
Any company or government group that does not measure Defects and does not know how efficient they are in  finding software bugs or defect prior to release is in urgent need of remedial quality improvements.</t>
  </si>
  <si>
    <t>University:
School of Business Administration, Pennsylvania State
University 
USA</t>
  </si>
  <si>
    <t>DEA VRS (data envelopment analysis variable returns to scale), which is used to analyse the company productivity, aiming at identifying a frontier of the most productive projects.
The authors suggest the use of that frontier to identify the minimum necessary effort to deliver a project of similar size, comparing it to the frontier of similar projects.
Besides that, authors suggest to analyse the best and worse projects on productivity to identify best practices and problems.</t>
  </si>
  <si>
    <t>Performance baseline building method</t>
  </si>
  <si>
    <t>DEA VRS (data envelopment analysis variable returns to scale) model,  a widely used nonparametric approach for measuring  productivity and benchmarking in production economics theory.</t>
  </si>
  <si>
    <t>They suggest the use of DEA VRS to analyse productivity, with two widely known reasons for the recommendation: 
- DEA VRS ensures large projects are compared with large projects, and small projects are compared with small projects;
- DEA approach has the ability to handle multivariate inputs and outputs.
They suggest to separate effort in development effort, quality conformance effort  and software maintenance non-conformance effort. The review effort, including  appraisal effort, is also known as the conformance  effort. The rework effort, including failure effort, is  known as the non-conformance effort.</t>
  </si>
  <si>
    <t>The DEA takes into account multiple inputs and outputs to produce a single aggregate measure of productivity called relative efficiency. The DEA defines efficiency as a ratio of weighted outputs to weighted  inputs. Decision making units (DMUs) that have a ratio of 1 are referred to as efficient given the required inputs and produced outputs. The units that have a ratio less than 1 are deemed inefficient.
There are two alternative algorithms to compute the VRS efficiency using DEA: input oriented model and output oriented model.
Input oriented DEA model
Inputs:
- m inputs
- s outputs
- n DMUs
Steps:
- The formal problem is a minimization problem that can be seen in formulas 2 to 6 on paper.
Outputs:
- Frontier with best performance DMUs.</t>
  </si>
  <si>
    <t xml:space="preserve">It can be used with any combinations of indicators.
In the example they use:
Project size in FP
Effort in hours separeted in development effort, quality conformance effort  and software maintenance non-conformance effort. </t>
  </si>
  <si>
    <t>They used data to perform one example.
Data collected on 79 software development projects from a leading CMMI level 5 organization. All of these 79 projects were successfully implemented by the software vendor, between 2008-2009, with duration of 8-15 months.</t>
  </si>
  <si>
    <t>They built one model with data from a CMMI level 5 company.
Some testes were applied on the model:
- Number of points on frontier less or equal to one-third of total points;
- Comparison of the obtained results considering the input and output oriented efficiency (same projects selected on the frontier);
- Comparison of the obtained result considering as output size/defects (same projects selected on the frontier plus one new project);
- Sensitivity analysis, where all the 12 frontier projects are removed one by one and their effect on the mean efficiency is noted (none of the frontier projects are extreme, i.e. their removal make no difference and they are not outliers);
- Analysis of the variance (ANOVA) of mean and nonparametric Mann–Whitney U test of the median are used to conduct statistical tests;
- Sensitivity analysis where they considered only one input as the total effort (the frontier changed considerably, though no new projects have entered the frontier). And they studied the projects left outside of the new 6 projects frontier.
Besides those, they interviewed people to gather information about the best and worse productivity products to confirm their results.</t>
  </si>
  <si>
    <t>They compared different ways of using the same thecnique, to confirm their results:
- Comparison of the obtained results considering the input and output oriented efficiency (same projects selected on the frontier);
- Comparison of the obtained result considering as output size/defects (same projects selected on the frontier plus one new project).
Besides those, they interviewed people to gather information about the best and worse productivity products to confirm their results.</t>
  </si>
  <si>
    <t>Partitioning effort into software development and software quality metrics provides a comprehensive model to  measure productivity of software projects and to identify best practice projects.
This study further reinforces that DEA, in comparison to existing methodologies, is a relevant and an acceptable method that managers can use  fruitfully to conduct efficiency analysis and adopt good practices from frontier projects and avoid pitfalls of non-frontier projects.</t>
  </si>
  <si>
    <t>No, they just use data from an organization.</t>
  </si>
  <si>
    <t>Best practice frontier based on CMMI level 5 projects, which  could be useful benchmarks for many non-CMMI level 5 software development organizations, which aim to acquire such levels of process maturity.</t>
  </si>
  <si>
    <t xml:space="preserve">Model built with one CMMI level 5 company data from 79 projects:
Inputs: 
- Development effort; 
- Quality conformance effort (reviews);
- Software maintenance non-conformance effort (rework).
Outputs: 
- Function points;
- Quality. Quality was measured as the inverse value of the total number of defects on the project, including pre and pos release ones.
Formula = (The biggest number of total defects on analysed projects) +1 - (total number of defects on current project)
The model identified 12 projects as efficient and part of the DEA frontier, constituting a benchmark or best practice. Based on the input-oriented model, the average VRS efficiency (EMEAN), standard deviation (SD), median VRS efficiency (EMEDIAN), minimum VRS efficiency (EMIN) and the number of VRS efficient projects (VRSEFF) are:
EMEAN = 0.500
SD = 0.287
EMEDIAN = 0.414
EMIN = 0.109
VRSEFF = 12
Some of positive productivity drivers from the DEA best practice efficient projects point to good customer rapport and application familiarity.  Inefficient projects had problems such as customer requirements volatility, and the use of unfamiliar technology.
They identified several context information to justify high and low productivies:
- Project size (bigger projects tend to have lower productivity because they are more complex and they benefit more from experient teams);
- Team experience with the area, client and technologies;
- Ambiguous requirements specification and with frequent changes (related to client knowledge bussiness area);
- Delays on client responses;
- Tests conducted outside of the company (communication issues). </t>
  </si>
  <si>
    <t xml:space="preserve">Project size in FP
Effort in hours separeted in development effort, quality conformance effort  and software maintenance non-conformance effort. </t>
  </si>
  <si>
    <t>They used data from CMMI level 5 organizations, so it is a baseline for high maturity performance.</t>
  </si>
  <si>
    <t>Data collected on 79 software development projects from a leading CMMI level 5 organization. All of these 79 projects were successfully implemented by the software vendor, between 2008-2009, with duration of 8-15 months.</t>
  </si>
  <si>
    <t>DEA VRS results identified 12 projects as role models that deserve to be emulated as part of a software process improvement initiative.
The results suggest that the average efficiency is approximately 50 %, which means there is substantial improvement potential compared with the ‘‘best in class’’ projects. The characteristics of the ‘‘best  in class’’ projects could be studied and emulated by the inefficient projects to become more efficient.
The sensitivity analysis and the significance test thereof of the two models formed by varying the number of variables indicate that adding two new variables, EoC and EoNC, positively impacts the DEA results and the frontier.
Their results suggest that generally higher effort projects are less efficient.
The results of statistical tests suggest that there are significant differences in mean efficiency scores  for healthcare and insurance industry sectors.</t>
  </si>
  <si>
    <t>Company:
Naval Center for Cost Analysis 
University:
George Mason University 
USA</t>
  </si>
  <si>
    <t>This research extracted initial estimates of software parameters and analyzed  whether they could predict final, actual effort using simple, one parameter models.</t>
  </si>
  <si>
    <t xml:space="preserve">Effort-estimating relationship equations, derived throught least squares minimum regression, that can be used to predict total effort of projects from three initial variables.
</t>
  </si>
  <si>
    <t>Statistical performance model x 3</t>
  </si>
  <si>
    <t>None. Their differential is to analyse data from different high maturity developers.</t>
  </si>
  <si>
    <t>Inputs:
- Estimated Peak Staff;
- Estimated New Thousands of Lines of Code;
- Estimated Total Thousands of Lines of Code.
Outputs:
-  Reported Actual Effort Hours in Thousands.
Effort-estimating relationship equations:
- Reported Actual Effort Hours in Thousands = 22.1 + 2.44 ∗ Estimated Peak Staff 
- LN(Reported Actual Effort Hours in Thousands) = 1.61 + 0.662 ∗ LN(Estimated New Thousands of Lines of Code), where LN is natural log
- LN(Reported Actual Effort Hours in Thousands) = 1.14 + 0.579 ∗ LN(Estimated Total Thousands of Lines of Code), where LN is natural log</t>
  </si>
  <si>
    <t>Estimated Peak Staff
Estimated New Thousands of Lines of Code
Estimated Total Thousands of Lines of Code
Reported Actual Effort Hours in Thousands</t>
  </si>
  <si>
    <t>Yes: high maturity projects.</t>
  </si>
  <si>
    <t>30 projects from DoD developers in CMMI level 5, done in 2003-2008.</t>
  </si>
  <si>
    <t>To test the proposed effort-estimating relationships, correlation (Pearson and Spearman Rho correlation), visualization, fit statistics and two accuracy metrics were applied:
- Mean magnitude of relative error (MMRE) , calculates average magnitude of relative error (MRE) for each data point;
- Prediction (PRED 25) accuracy.
- Reported Actual Effort Hours in Thousands = 22.1 + 2.44 ∗ Estimated Peak Staff:
Graphs for the standardized residuals indicate they may be following a normal distribution and Minitab reports no evidence of lack of fit;
R2 at 0.617 and the p-value, less than 0.001, is significant;
MMRE is 1.53, higher than desired, and PRED(25) is 0.467, lower than desired;
The Durbin–Watson statistic is 1.32, lower than the expected 2.0, indicating the error terms may have slight positive autocorrelation;
SE is 51.488 with a CV of 0.682.
- LN(Reported Actual Effort Hours in Thousands) = 1.61 + 0.662 ∗ LN(Estimated New Thousands of Lines of Code), where LN is natural log:
Minitab reports no unusual observations. The graphs suggest the standardized residuals follow a normal  distribution for the most part;
The coefficient of determination is 0.682 with a statistically significant p-value less than 0.001;
The standard error is 44.657 and the CV is 0.592;
MMRE is at 0.585 with PRED(25) at 0.367 – both are representative of the variation in software effort. 
The Durbin–Watson statistic of 1.47 is not as close to 2.0 as some of the other regression equations. This indicates  the error terms may be independent or may slightly have positive autocorrelation.
- LN(Reported Actual Effort Hours in Thousands) = 1.14 + 0.579 ∗ LN(Estimated Total Thousands of Lines of Code), where LN is natural log:
Minitab reports a possible curvature in the independent variable, LN(KSLOC) with a significant overall lack of fit test;
The coefficient of determination is 0.757 with a p-value less than 0.001 and a standard error of 60.73 with a CV of 0.804;
MMRE is at 0.65, not close to the desired 0.25 or less, and PRED(25) is at 0.30, also not close to the desired 0.75 or more.</t>
  </si>
  <si>
    <t>To the real effort values.</t>
  </si>
  <si>
    <t>The equation with LN(KNEW) performs better than this one with LN(KSLOC). However, the equation for LN(KSLOC) is  useful for comparison to published literature.
These costestimatingrelationships(CERs) can be used to provide a range of possible effort outcomes, assuming  available input parameters, for CMMI Level 5 developers.
As this data set expands, other DoD researchers can use these results as a baseline to study how relationships  among the variables change affecting CER equations.</t>
  </si>
  <si>
    <t>This paper proposes quantitative assessment method for the reliability/quality of software products developed by the agile software development. 
Then, applying several metrics for agile software development to plausible software reliability growth models and control chart, authors discuss the goodness-of-fit of these models to actual data and quantitative software reliability/quality prediction.</t>
  </si>
  <si>
    <t>University:
Department of Social Management Engineering
Graduate School of Engineering
Tottori University
Japan</t>
  </si>
  <si>
    <t>They discuss the goodness-of-fit of some reliability/quality models to actual data and quantitative software reliability/quality prediction.</t>
  </si>
  <si>
    <t xml:space="preserve">A quantitative assessment method for the reliability/quality of software products developed by the agile software development. The method suggests:
- useful metrics for assessing the reliability/quality of software products developed by agile software development;
- software reliability growth models based on their goodness-of-fit over those varibales;
</t>
  </si>
  <si>
    <t>Non-homogeneous Poisson process (NHPP) reliability growth curve models (exponential, delayed S-shaped)                
Moranda geometric Poisson model</t>
  </si>
  <si>
    <t>They tested models and variables to discover best ones to  predict reliability/quality of software products developed by the agile software development.</t>
  </si>
  <si>
    <t>A software reliability growth means the relationship between the number of iterations and the cumulative number of detected in system testing after each iteration development ends. Then, the reliability growth curve represents the time-dependent behavior of the cumulative number of detected faults with the progress of iterations.
Models they analysed:
- Exponential software reliability growth model 
- Delayed S-shaped software reliability growth model
- Moranda geometric Poisson model
Variables they analysed:
- the number of iterations (NI)
- the number of executed test-cases (NETC)
- the implemented development size (IDS) (KLOC, 1000 lines of code)
- the spent development effort (SDE) (person-days)
- the number of detected faults (NDF)
Best software reliability growth model:
- All of them presented good results.
The best input variables are:
- Implement development size;
- Number of executed test cases.
Output:
- Culmulative number of detected faults;
- Reliability.</t>
  </si>
  <si>
    <t>Number of iterations (NI)
Number of executed test-cases (NETC)
Implemented development size (IDS) (KLOC, 1000 lines of code)
Spent development effort (SDE) (person-days)
Number of detected faults (NDF)</t>
  </si>
  <si>
    <t>Yes: Agile.</t>
  </si>
  <si>
    <t>Five data sets of actual agile software development projects from three development genres (WEB application system, embedded software system, and data control system). These data sets consist of 6, 5, 5, 6, and 3 data pairs, respectively.</t>
  </si>
  <si>
    <t>Two different tests were performed for each of the 5 datasets:
- Mean squared errors (abbreviated as MSE). The SRGM having the smallest val ue of the MSE fits best the observed data set.
- Akaike's information criterion (abbreviated as AIC). The AIC evaluates the difference of  calculated values rather than the absolute values. When the AIC of each applied SRGM is calculated, if the difference is 1-2 or more, it judges that the difference is significant and the SRGM with this smaller value shows better suitability. And if the difference of the AIC is 1 or less, the superiority or inferiority of compared SRGM's can not be judged, and the same degree of goodness-of-fit is meant. 
The values for those two tests can be ssen on Tables 2 and 3 on paper.</t>
  </si>
  <si>
    <t>Describing the fault-detection phenomenon based on an Nonhomogeneous Poisson process (NHPP), we can predict software reliability for the software products developed by agile software development.
All metrics show comparatively better suitability. 
The metrics which show the best goodness-of-fit are the number of test-cases executed by the  system testing in the last phase of each iteration (NETC) and the implemented development size for each iteration (IDS). 
Furthermore, as the results of multiple regression analysis, the metrics which most influenced on the number of detected faults of software products developed by agile  software development method are also NETC and IDS.</t>
  </si>
  <si>
    <t>- the use of u control charts to monitor the process.</t>
  </si>
  <si>
    <t>Control chart specification x 2</t>
  </si>
  <si>
    <t>U control charts</t>
  </si>
  <si>
    <t>With the best variables, they suggest the use of u control charts to assess agile software projects statistically:
Inputs:
- the vertical axis shows the number of detected faults per development size;
- the horizontal axis shows the iteration number.
Inputs:
- the vertical axis shows the number of detected faults per test-case;
- the horizontal axis shows the iteration number.
Outputs:
- Control limits.</t>
  </si>
  <si>
    <t>the number of detected faults per development size per iteration
the number of detected faults per test-case per iteration</t>
  </si>
  <si>
    <t>Example:
Five data sets of actual agile software development projects from three development genres (WEB application system, embedded software system, and data control system). These data sets consist of 6, 5, 5, 6, and 3 data pairs, respectively.</t>
  </si>
  <si>
    <t>Just some examples with real data.</t>
  </si>
  <si>
    <t>From the u charts, they noticed that in the agile software development projects, the number of  detected faults per unit metric tends to increase in the early stage and gradually to become  stable, i.e., the quality of product tends to be improved.
Then, they can quantitatively assess the quality of software products developed in the agile  software development by using u control chart with software metrics of test-cases or development size.</t>
  </si>
  <si>
    <t>Universities:
Department of Computer Science
Faculty of Science
Federal University Dutse
Nigeria
Department of Software Engineering
Faculty of Computing
Universiti Teknologi Malaysia
Malaysia</t>
  </si>
  <si>
    <t>One example of u control charts use on a CMMI level 2 company to control defect density.
They also propose a sequential strategy for process measurement (SSPM) to achieve accurate process measurement for effective SPC utilizations. But their strategy is at the organizational level and do not help on project management. Besides that, they say that additional effort is required on enhancing the strategy at high maturity level software industries for process management and improvements, which puts their strategy not in high maturity level yet.
The other fields were filled with information regarding only the example, not the strategy, since it can not support high maturity ptoject management.</t>
  </si>
  <si>
    <t>One example of its use.</t>
  </si>
  <si>
    <t xml:space="preserve">U charts:
Inputs:
- Defect density = Defects count / Functional size for code peer review process
Outputs:
- Control limits.
</t>
  </si>
  <si>
    <t>For the example:
Code peer review process
Defect density
Functional size
Defects count</t>
  </si>
  <si>
    <t>No.
But in the example they used code peer review area.</t>
  </si>
  <si>
    <t>For the example:
Nine samples or modules that were completed in 2008 at different months by a CMMI level 2 software  organization aiming to achieve CMM level 3.
These samples have different features regardless of their types, architecture, size and quality attributes. Also, in this data we are able to identify the functional size as well as the defects that are  associated or found in each sample. 
These samples are series of peer reviews as well as attributes data.
They do not show data since it is confidential.</t>
  </si>
  <si>
    <t xml:space="preserve">They show one example where one sample was different from the others and an outlier. They show how the process became stable after they removed that sample from the u chart.
</t>
  </si>
  <si>
    <t>It seems so, but they do not explore this too much, because data is confidential.</t>
  </si>
  <si>
    <t xml:space="preserve">This paper discusses the use of Shewhart’s Control Charts to forecast the quality of the software at the future time when the schedule calls for testing to be complete, targeting the problem that testing phases typically extend over many months. </t>
  </si>
  <si>
    <t>Company:
Quantitative Software Measurement, Inc. (QSM)
USA</t>
  </si>
  <si>
    <t>This is in order to improve mapping of project progress to forecast curves and thereby improve estimates.</t>
  </si>
  <si>
    <t xml:space="preserve">An example of the use of Shewhart’s Control Charts to identify a change in the underlying quality of the software product. </t>
  </si>
  <si>
    <t>Individuals and Moving Range charts (XmR)</t>
  </si>
  <si>
    <t>Individuals and moving range chart control charts:
Inputs:
- New defects per week;
- Defects discovered / defects resolved per week.
Outputs:
- Control limits.</t>
  </si>
  <si>
    <t>For example:
- New defects per week;
- Defects discovered / defects resolved per week;</t>
  </si>
  <si>
    <t>No.
But in example he used defects.</t>
  </si>
  <si>
    <t>Regression analysis to predict defects:
Over 2000 recently completed software projects from the QSM database.</t>
  </si>
  <si>
    <t>Control charts can be used to determine whether apparent changes in defect rates are significant.</t>
  </si>
  <si>
    <t>No, he just used data from his dataset.</t>
  </si>
  <si>
    <t>Besides that, the author created a regression analysis to predict defects, but did not provide the formula.</t>
  </si>
  <si>
    <t>Rayleigh curve or distribution</t>
  </si>
  <si>
    <t>Regression analysis to predict defects:
Inputs:
- log of peak staff;
- log of ESLOC;
- log of production rate (ESLOC per calendar month).
Outputs:
- log of defects.</t>
  </si>
  <si>
    <t>For example:
- log of peak staff;
- log of ESLOC;
- log of production rate (ESLOC per calendar month);
- log of defects.</t>
  </si>
  <si>
    <t>Large projects have multiple testing phases. Such models, with multiple control charts, can be  used throughout. 
For example, with one Fortune 500 client, they found that merely using the number of  prerelease defects was an excellent predictor of their go live release defects (R Square of over 0.7).</t>
  </si>
  <si>
    <t>This paper summarizes the Incremental Commitment Spiral Model set of criteria for determining which process or processes best fit a particular system of interest, and illustrates how they have been successfully applied in various situations.</t>
  </si>
  <si>
    <t>Universities:
Stevens Institute of Technology
University of Southern California
USA</t>
  </si>
  <si>
    <t>A process model generator named Incremental Commitment Spiral Model. It has a set of criteria for determining which process or processes best fit a particular system of interest. It is target to high maturity.</t>
  </si>
  <si>
    <t>Spiral concept</t>
  </si>
  <si>
    <t>Based on most of the problems in using the spiral model, the ICSM has four underlying principles: Stakeholder value-based guidance; Incremental commitment and accountability; Concurrent multi-discipline engineering; and Evidence and risk-based decisions.</t>
  </si>
  <si>
    <t>The Incremental Commitment Spiral Model (ICSM) has four primary principles: 
- Stakeholder value-based guidance;
- Incremental commitment and accountability;
- Concurrent multi-discipline engineering;
- Evidence and risk-based decisions.
The ICSM is not a single one-size-fits-all process. It is actually a process generator, which steers your process in different directions, depending on your particular circumstances. Unlike in the traditional  sequential approaches, each spiral concurrently addresses all of the activities of product development.
Lifecycle - It has 2 stages:
- Stage I - Incremental Definition: it covers the up-front growth in system understanding, definition, feasibility assurance, and stakeholder commitment. If the Phase I activities do not result in deciding to radically change the effort by adjusting scope or priorities, or discontinuing the development completely, they lead to a larger Stage II. The duration of Stage I can be anywhere from one week to five years,  depending on factors like the number, capability, and compatibility of the proposed system’s components and stakeholders;
- Stage II - Incremental Development, Operations &amp; Production: it commits to implement a feasible set of specifications and plans for Incremental Development and Operations. Stage II is planned around the  length of the increments to be used in the system’s development and evolution. This is a key decision made during the Development Commitment Review. There may be several internal integration cycles within  a longer release increment. 
The ICSM essentially uses evidence and risks to generate appropriate processes throughout the lifecycle. The authors supply a set of seven risk patterns that represent the most often seen paths through the  ICSM as examples in Table 2 of paper. Those patterns were named Common Cases:
- Software application or system
- Software-intensive device
- Hardware platform (there are two)
- Family of systems or product line
- System of systems (SoS) or enterprise-wide system
- Brownfield modernization
In the ICSM, evidence is continuously created as a first class deliverable and used for process generation, decision-making, and stakeholder commitment. Risks are captured and tracked. However, in the ICSM  they also directly impact the process generation activities and are integrated into all decision-making.</t>
  </si>
  <si>
    <t>None. They give 4 examples of different risk patterns yielding different processes in Figure 3 on paper.</t>
  </si>
  <si>
    <t>ICSM supports adapting and applying multiple processes (or process assets) as needed throughout a project, regardless of size, duration, or complexity. It provides a flexible, extensible lifecycle that can be adopted across a wide variety of project environments. 
Most importantly, it establishes all of the underlying principles of high  maturity organizations— stakeholder value,  incrementality, concurrency, agility, flexibility, empiricism, improvement and predictability—without restricting the specific processes deployed.</t>
  </si>
  <si>
    <t>Universities:
Programa de Engenharia de Sistemas e Computação (PESC)
Universidade Federal do Rio de Janeiro (UFRJ)
Departamento de Matemática e Computação (DMC)
Universidade Federal de Itajubá (UNIFEI)
Brazil</t>
  </si>
  <si>
    <t>Does the earned value management traditional technique have higher EAC accuracy and lower CPI variation than the earned value management with historical performance?</t>
  </si>
  <si>
    <t>An extension of the Earned Value Management – EVM technique through the integration of historical cost performance data of processes under statistical control as a means to improve the predictability of the cost of projects.</t>
  </si>
  <si>
    <t>Earned Value Management – EVM</t>
  </si>
  <si>
    <t>The integration of historical cost performance data of processes under statistical control to EVM technique.</t>
  </si>
  <si>
    <t>The proposed technique requires that the processes used to perform the CPI projection are under statistical control, and therefore stable.
Inputs:
- EV Acum Project and AC Acum Project: Traditional EV Acum and AC Acum of the project, that can be calculated using the traditional EVM equations;
- BAC PN: can be calculated adding every PV (Planned Cost Value) activities of the process;
- EV Acum PN and AC Acum PN: EV Acum and AC Acum of each process;
- AC Expected PN: is the AC Acum expected by each process after it is executed. It uses the historical CPI Acum of each process = BAC PN / Historic CPI Acum PN.
Ouput:
- CPI Exp: CPI expected.
The formula can be seen on Formula 4 on paper.</t>
  </si>
  <si>
    <t xml:space="preserve">- Planned Value _x0001__x0001__x0001_PVAcum: which represents the Planned Costs accumulated up to a certain date
- Earned Value _x0001__x0001__x0001_ EVAcum: which represents the Budgeted Cost of Work Performed by a certain date
- Actual Cost _x0001__x0001__x0001_ ACAcum: which represents the Actual Cost of the Work Performed by a certain date
- Historical cost performance data of processes under statistical control </t>
  </si>
  <si>
    <t>For the example:
22 software development projects were  collected between March 2009 and January 2010.
13 of them were used on the case study.</t>
  </si>
  <si>
    <t>To measure the accuracy of the techniques, the EAC (Estimate At Completion) of each technique in each activity of the projects evaluated
was compared with the AC (Actual Cost) measured at the end of the project execution. Then the average error was calculated.
The CPI Acum variation was calculated from the techniques, in relation to the last CPI Acum estimation for each activity. Then the average variation was calculated.
Hypotheses tests with 95% significance level were performed.</t>
  </si>
  <si>
    <t>Traditional EVM technique (including SPI - Schedule
Performance Index; CPI - Cost Performance Index; and EAC - Estimate At Completion)</t>
  </si>
  <si>
    <t>The proposed technique was more accurate and more precise than the traditional technique for calculating the Cost Performance Index (CPI) and Estimates at Completion (EAC).
Both techniques had equivalent variations (CPI Trad Variation – CPI Hist Variation = 0)</t>
  </si>
  <si>
    <t>Companies:
Euro Project Office
Zurich, Switzerland
Euro Project Office
Duisburg, Germany</t>
  </si>
  <si>
    <t xml:space="preserve">This paper investigates whether the predictive property of Q control charts is attractive for monitoring and controlling the Software Development Process.
How to monitor and control the SDP when only a small set of individual observations such as defects at the start-up stage of testing is available? </t>
  </si>
  <si>
    <t>The use of Exponentially Weighted Moving Average (EWMA) Q control charts to monitor, control and predict the Software Development Process.</t>
  </si>
  <si>
    <t>Exponentially Weighted Moving Average (EWMA) Q control charts</t>
  </si>
  <si>
    <t>None. Just it's use on software development process.</t>
  </si>
  <si>
    <t xml:space="preserve">Q control charts:
The 3σ upper control limit (UCL), the center line (CL), and the 3σ lower control limit (LCL) of a Q control chart are fixed: UCL = +3, CL= 0, LCL= −3.
An effective way to automatically build a ”new” Q control chart from scratch is to eliminate the outlier and all previous observations from subsequent calculations of the parameter estimates. 
A benefit of applying Q control charts is that the behavior of various process characteristics can be visualized in exactly one control chart.
Exponentially Weighted Moving Average (EWMA) Q control charts:
Contrary to Shewhart control charts which can only detect large shifts in the observations, applying EWMA control charts is recommended when small shifts in the observations are to be identified.
In order to specify the EWMA control chart limits the mean and variance of the statistic have to be derived.
The formulas are provided on paper.
</t>
  </si>
  <si>
    <t>Example:
Aggegrated number of defects detected in a short-run test phase of the  software development process</t>
  </si>
  <si>
    <t>Mean of the (absolute or squared) one-step-ahead forecast errors;
Mean Absolute Scaled Error (MASE);
Theil accuracy measure;
Smoothed error tracking signal.
The paper presents an example to show that forecasts are beneficial to control and to monitor any software development process, in this case the aggegrated number of defects detected in a short-run test phase of the  software development process.</t>
  </si>
  <si>
    <t>Average naive forecasts.</t>
  </si>
  <si>
    <t>The results indicate that EWMA Q control charts are attractive to control and to monitor a Software Development  Process (SDP) and its various phases or stages.
The accuracy of the forecasts are better than those of the average naive forecasts.
Q-Statistic forecasts can be controlled and monitored by means of control charts.</t>
  </si>
  <si>
    <t>Company:
AXPE Consulting, Madrid
University:
Universidad Politécnica de Madrid, Madrid
Spain</t>
  </si>
  <si>
    <t>To show the benefits of high-maturity levels and how to achieve it in an information technology company, based on the author experience in coordinating the implementation of CMMI Maturity Level 5 (ML-5) in two constellations (service and development) in a consultancy company.</t>
  </si>
  <si>
    <t>The company develops 2 performance models using defects (one for large projects and another for small ones).
Besides that, authors describe four steps to achieve the CMMI ML-5, based on a consultancy company experience, with real situations faced during the implementation of this maturity level for two constellations, service and development. Those steps are in an organizational level and do not support quantitative project management in high maturity, so they were not considered.</t>
  </si>
  <si>
    <t>Process performance analysis method
Performance baseline building method
Statistical performance model building method
Statistical performance model</t>
  </si>
  <si>
    <t>Correlation and regression
Logic regression
ANOVA, MANOVA and dummy variable regression
Chi-square and logit</t>
  </si>
  <si>
    <t>None. It is just an example of a CMMI level 5 implementation.</t>
  </si>
  <si>
    <t>Performance model building method:
The paper describes some statistical methods versus predictive/ouput variable on predictive models on Figure 2 on paper:
- Continuos x continuos: correlation and regression;
- Continuos x discrete: logic regression;
- Discrete x continuos: ANOVA, MANOVA and dummy variable regression;
- Discrete x discrete: Chi-square and logit.
On Table 3 on paper, the authors cite  some predictive outcomes for different types of controllable factors.
In the development constellation, a defect injection/detection model with the objectives to predict the defects that are expected to be detected in the following phases and to predict the defects that will escape the client was  created. The hypothesis used in this model is that the defect injection follows a stable distribution, defined from the historical data (alternatively using the Delphi method).
Performance model:
To increment this model, a no-quality-cost model was added, with the objective of predicting the defect fixing effort founded during the project life cycle, including the maintenance costs in the transition phase. This no-quality- cost model was nested to the injection/detection model, complementing it with the effort distribution for the defect fixing depending on the stage at which they were detected and the phase in which they were injected,  determined from the historical data (alternatively, using the Delphi method).
This model was divided in five phases: analysis, design, implementation, testing, client testing, and warranty. The defects are injected just in the first three phases and could be removed in any phase using a peer review. The model can be ssen on Figure 4 on paper.
For each development phase, a distribution was defined for each input data following the analysis of historical data. During this analysis, it was discovered that the development projects of the company could  be divided in two groups, big (size &gt;1300 h) and small (size &lt;1300 h) projects. Based on this, the distribution of the input variables will be different depending on the size of the project. These two models (that  work together) offer the possibility to compare the results (expected number of defects and the expected defect fixing effort) with the defined project objectives.
Inputs:
- Density of injected defects;
- Percentage of defects removed by phase;
- Removing efficiency by phase;
- Defect correction effort by phase.
Outputs:
- Injected defects by phase;
- Defects removed by phase;
- Defects that escaped by phase;
- Total effort by phase.
The authors do not detail the formulas of the models.</t>
  </si>
  <si>
    <t>- Density of injected defects;
- Percentage of defects removed by phase;
- Removing efficiency by phase;
- Defect correction effort by phase;
- Injected defects by phase;
- Defects removed by phase;
- Defects that escaped by phase;
- Total effort by phase.</t>
  </si>
  <si>
    <t>No.
The model was on defects.</t>
  </si>
  <si>
    <t>They do not detail it.</t>
  </si>
  <si>
    <t>The project managers use the predictive models to consolidate the process defined and to control the probability to  achieve the objective and use the baseline for the statistical control of critical subprocesses.</t>
  </si>
  <si>
    <t>Yes, but they do not detail it.</t>
  </si>
  <si>
    <t>Universities:
Dept. of IT,
VR Siddhartha Engineering College
Department of Computer Science,
Acharya Nagarujuna University
India</t>
  </si>
  <si>
    <t>The main intention of this paper is to give a systematic procedure to show how SPC  can be used to monitor the software reliability.</t>
  </si>
  <si>
    <t>Pareto Type II Distribution model with an order statistic approach and SPC to monitor the failures. in software reliability.</t>
  </si>
  <si>
    <t>Statistical Process Control
Order Statistics
Pareto Type II Distribution
Half Logistic Distribution
Control charts</t>
  </si>
  <si>
    <t>The proposed use of all together on software reliability;</t>
  </si>
  <si>
    <t>For the random process for time variation we can define two functions, the mean value function m(t), as the average cumulative failures associated with each time point and the failure intensity function as the rate of change of mean value  function.
The whole process involves the mathematical model of the mean value function and knowledge about its parameters. If the parameters are known they can be taken as they are for the further analysis, if the parameters are not known they have to be estimated using a sample data by any  admissible, efficient method of distribution. This is essential because the control limits depend on mean value function, which in turn depends on the parameters. If software failures are quite frequent keeping track of inter-failure is tedious. If failures are more frequent order statistics are preferable.
Inputs:
- Software failure data.
Steps:
- Given the data observations and sample size, using the equations  3.1.6 to 3.1.10 described on paper the parameters ‘a’ ,’b’ and‘c’ can be computed by using the popular Newton Rapson method.
- The Control limits are obtained as follows: Delete the term ‘a’ from the mean value function. Equate the remaining function successively to 0.99865, 0.00135, 0.5 and solve the value of ‘t’ , for Pareto Type II Distribution , in order to get the usual Six sigma corresponding Upper Control limit, Lower Control limit , Central line.
- The control limits are defined in such a way that the point above the Upper Control Limit (UCL) is an alarm signal. A point below Lower Control Limit (LCL) is an indication specifying that the quality of software is better. A point within the control limits indicates that the process is stable.
Outputs:
- Control limits.</t>
  </si>
  <si>
    <t>Software failure data reported by Musa(1975):
- Fault ID
- Time of fault</t>
  </si>
  <si>
    <t>Yes: software realiability.</t>
  </si>
  <si>
    <t>Example:
- Software failure data reported by Musa(1975) with data for 69 faults.</t>
  </si>
  <si>
    <t>The proposed model is compared with Half Logistic Distribution considering time domain data based on Non Homogeneous Poisson Process (NHPP). The parameters are estimated using the Maximum Likelihood Estimation. The failure data is analyzed with both the models and the results are exhibited through control charts.
The time domain failure data set referred by Musa is considered and the reliability is assessed  for both the mechanisms by applying SPC with an order statistic approach. 
The performance of both the models is measured by generating the failure control charts for  5th order statistics.</t>
  </si>
  <si>
    <t>The proposed model is compared with Half Logistic Distribution considering time domain data based on Non Homogeneous Poisson Process (NHPP).</t>
  </si>
  <si>
    <t>By observing Failures Control Charts for both methods, it is identified that failures are detected at 3rd point for data set for Pareto Distribution model  and at 28th point for Half Logistic Distribution. 
The failure control charts exemplifies that the failures are detected at early stages for our proposed Pareto Type II model when compared to Half Logistics Distribution. The early detection of software failure will improve the software reliability.
Therefore they conclude that by applying SPC on Pareto Type II model they can detect the failures at an early stage when compared to Half Logistic Distribution model.</t>
  </si>
  <si>
    <t>Universities:
Facultad de Ingeniería, Universidad ORT Uruguay
Uruguay
Facultad de Informática, Universidad Politécnica de Madrid
Spain</t>
  </si>
  <si>
    <t>Where to place the training investment for increasing the benefits: process conformance or technological update.</t>
  </si>
  <si>
    <t>A system dynamic model to simulate and compare the results of different training investments (process conformance or technological update).</t>
  </si>
  <si>
    <t xml:space="preserve">Statistical performance model   </t>
  </si>
  <si>
    <t>System dynamic
Control chats and capability calculations</t>
  </si>
  <si>
    <t>The combination of both to evaluate the investment results.</t>
  </si>
  <si>
    <t>Systemic simulations try to answer how a model behaves through time. These models are usually represented by a set of differential equations, which represent how the quantities being modeled evolve  through time.
There are three basic information items that are used to create a systems model: stocks, flows, and information links. Stocks are repositories of products, or information. The degree to which a stock is ‘‘painted’’ represents how full that stock is in the simulation. Flows interconnect stocks or the outside world of the simulation with another stock. A flow establishes the rate in which the stock is filled or emptied. Finally, information links are nonphysical relationships that occur between flows or stock and flows.
The model is presented on Figure 2 on paper.
Inputs:
- Skills training factor;
- Process training factor.
Simulation Outputs:
- Software defects;
- Project non-conformances;
- Product size.</t>
  </si>
  <si>
    <t>For the example:
- Number of nonconformances;
- Product size (org size unit);
- Total defects.</t>
  </si>
  <si>
    <t xml:space="preserve">Data from 5 projects from a software factory rated CMMI level 3 in 2007 located in Montevideo Uruguay with about 140 developers. </t>
  </si>
  <si>
    <t>Qualitative:
They presented the model in the simulation software to a panel of three experts and conducted a consensus with Delphi to identify opportunities for improvement in the model.
Quantitative:
The model was seeded with values taken from the organization measurement repository and tweaked in order to produce outputs within the empirical data set control lines. In order to introduce variation, all model variables were initialized with the normal distribution. They completed several runs of the model to confirm that it always produced outputs within the control limits of the empirical data set.
During the simulations, they used a Student’s t test to determine whether there was a difference within the averages of the process variables (size, non-conformances, and defects) between the empirical data set and Scenario 1.</t>
  </si>
  <si>
    <t>In order to test their research question, they designed three Scenarios to which the model was executed. A Scenario is defined as a set of 10 executions of the simulation with the same values for the independent variables.
Scenario 1: Performance Baseline with nominal values to gain confidence that the simulation behaves as the empirical data set so that the input variables can be modified to study its behavior;
Scenario 2: process training in which human resources have been thoroughly trained in the organizations process, and they have been given no training to improve their skills in the technology. The process training variable was increased fourfold, and the skills training variable was left with the nominal values;
Scenario 3: Skills training in which human resources have been thoroughly trained in the development technology, and they have been given no training to improve their knowledge of the process. The skills training variable was increased fourfold, and process training variable was left with the nominal values.</t>
  </si>
  <si>
    <t>Their results show that while both variables have positive impact on defects and process stability, investment in process training results in a process with less variation and with fewer defects.</t>
  </si>
  <si>
    <t>Universities:
COPPE, Universidade Federal do Rio de Janeiro 
Brazil
Programa de Pós-Graduação em Informática, Universidade Federal do Estado do Rio de Janeiro (UNIRIO)
Brazil
Laboratoire LAMIH, Université de Valenciennes
France</t>
  </si>
  <si>
    <t>They believe that a knowledge body with the concepts, activities and techniques of process perfomance analysis, as well as it's maintenance, might assist software development organizations to perform their performance analysis better.</t>
  </si>
  <si>
    <t>A knowledge-based software tool called SPEAKER (Software Process pErformance Analysis Knowledge-based EnviRonment) with the purpose of creating, organizing and providing the necessary knowledge to support process performance analysis.
Although some of the scope in at the organizational level, some of it can be applied on project management.
Inputs: 
- Historical process data.
Steps:
- Prepare for performance analysis;
- Verify stability;
- Verify capacity;
- Establish performance models;
- Monitor stability;
- Monitor capacity.
Output:
- Process analysis.</t>
  </si>
  <si>
    <t>Statistical process control</t>
  </si>
  <si>
    <t>None. A software tool with knowledge to guide its application.</t>
  </si>
  <si>
    <t>It is a tool, so it needs historical data to perform the analysis on.
On each activity, the tool guides on the excuction and registers the obtained results.</t>
  </si>
  <si>
    <t>For the use scenario:
- Activity: Verify process stability
- Process: Software coding
- Metric: Codifing effort per requiremtent</t>
  </si>
  <si>
    <t>The tool is under development. The paper provided an example of its application on one activity.
A survey was conducted with performance analysis specialists to evaluate the proposed set os activities and tasks.</t>
  </si>
  <si>
    <t>None. It is an ongoing work and authors point out future works and evaluations.</t>
  </si>
  <si>
    <t>University:
Department of Industrial Engineering and Management, National Chiao Tung University
Taiwan</t>
  </si>
  <si>
    <t>To investigate the feasibility of using the Q chart as an alternative control chart for the SDP.</t>
  </si>
  <si>
    <t>The use of Q chart for software process.</t>
  </si>
  <si>
    <t>Q charts used by manufactoring for short runs.</t>
  </si>
  <si>
    <t>The use of Q chart in software process.</t>
  </si>
  <si>
    <t>The authors say that Q chart is the most suitable for small samples and short runs. The Q chart can monitor the process performance since its very begining, since it needs only three points and has fixed mean (0) and control limits (+-3).
There are different formulas for cases in which process mean and variance are know or unkown. Unlike conventional control charts, Q charts are comprised of Q statistics, which are the transformations of original observations. The ploted values are different from the original observed ones.
When utilizing the Q chart to monitor SDPs, process observations or indicators are assumed to be independently normally distributed. If these assumptions are severely violated when utilizing Q charts to monitor SDPs, the detection capability of the Q chart is reduced. In this situation, the data transformation method (e.g., logarithmic or square root transformations) should be applied to transform the original indicator into a new variable that is approximately normally distributed.
Recommendations for Q chart use:
- They suggest that a new Q chart be constructed when processes change;
- When an out-of-control point exists in the Q chart, the process is likely unstable and efforts should be made to determine the cause of this unusual data point. Therefore, once assignable causes have been identified for the out-of-control point, this point should be removed from the data sequence and not used in subsequent computations;
- Since all observations are transformed into Q statistics, data points on Q charts no longer have the original measurement scale. Therefore, when interpreting out-ofcontrol signals on Q charts, they suggest that one refers to the original observation value for additional information.</t>
  </si>
  <si>
    <t>Examples:
Ex.1:
Code inspection rate (LOC/h) and code complexity level from each code review
meeting
Ex. 2:
The number of defects identified during the inspection process for each of the 21 components, and the defect data are classified based on eight defect types.
Ex. 3:
Earned value management withtwo indicators, namely the Schedule Performance Index (SPI) and Cost  Performance Index (CPI).</t>
  </si>
  <si>
    <t>To demonstrate the effectiveness of applying the Q chart to the SDP, three examples are presented, and Q chart results are compared with those of conventional control charts:
- The first example shows that Q chart detects abnormal signals better than the XmR chart when the sample size is small. Moreover, inspection rates for each complexity level can be plotted on the same chart;
- The second example used data from a previous study using XmR charts and shows that by constructing the Q chart from the start of a process, the out-of-control data point can be identified before it could be using XmR charts;
- The third example used the Q chart with a real case data to monitor the SPI and CPI simultaneously in a software development project from a CMMI level 4 organization. The number of SPI and CPI data points is too few for constructing an XmR chart within the first few months of this project, but with Q chart that was possible and an unusual schedule performance was detected and treated.</t>
  </si>
  <si>
    <t>The results are compared to those of conventional control charts.</t>
  </si>
  <si>
    <t>The Q chart, which has early detection capability, real-time charting, and fixed control limits, allows software practitioners to monitor process performance using a small amount of data in early Software Development Process stages.</t>
  </si>
  <si>
    <t>Yes.
In one of the examples, the Q chart was used in a software project from a CMMI level 4 organization.</t>
  </si>
  <si>
    <t>The number of SPI and CPI data points is too few for constructing an XmR chart within the first few months of this project, but with Q chart that was possible and an unusual schedule performance was detected and treated.</t>
  </si>
  <si>
    <t>Universities:
University of Illinois at Urbana-Champaign
USA
University of Costa Rica
Costa Rica
Company:
Central Bank of Costa Rica
Costa Rica</t>
  </si>
  <si>
    <t>To apply SPC to a metrics program in the Software Verification and Validation Unit at an Information Technology Division from a financial organization, and thus answer the following questions:
1) How can SPC be best applied to software processes regarding the types of techniques and software metrics used in the design of control charts?
2) What benefits and limitations exist when applying SPC to an already existing software metrics program?
3) How to implement SPC in accordance with the CMMI proposed practices?</t>
  </si>
  <si>
    <t>The steps followed to implement SPC and some lessons learned.</t>
  </si>
  <si>
    <t>GQM methodology
SPC
Exponentially weighted moving average (EWMA) control chart
XmR control charts</t>
  </si>
  <si>
    <t>None, just one use.</t>
  </si>
  <si>
    <t>They used the Goal/Question/Metric methodology to identify the metrics directly related to the organizational  business objectives (13 metrics). The next step was to determine if it was worth applying SPC to a given metric (5 metrics).
They chose the frequency that allows reacting as quickly as possible to process changes (a day). Then they chose 1 weak because the production speed of defects per day does not allow such area of opportunity for high severity defects to exist.
XmR charts can be used for count data. Three sigma limits may be too wide for software processes. Two control charts that are very effective when it comes to determining small changes in processes: the cumulative sum (CUSUM) and the exponentially weighted moving average (EWMA). They chose EWMA since is not sensitive to the normality assumption. In order to compare EWMA and XmR charts, both graphs were constructed for each metric.
Exponentially weighted moving average (EWMA) control chart 
Inputs:
- Percentage of defects rejected: Percentage of defects classified as rejected of the total number of defects reported. The defects of this type do not correspond to actual defects found in the  software.
- Percentage of defects found in operation: Percentage of defects that were detected by the final customers respect to the total defects detected.
- Percentage of high severity defects identified in production: Percentage of high severity defects that were detected by the final customers with respect to the total reported defects.
- Percentage of high severity defects identified in testing: Percentage of high severity defects that were detected by the testers with respect to the total of reported defects.
- Percentage of defects caused by faulty logic: Percentageof defects caused by faulty logic with respect to the total of reported defects.
Outputs:
- Control limits. They used the eight rules of Nelson.
XmR control chart 
Inputs:
- Percentage of defects rejected: Percentage of defects classified as rejected of the total number of defects reported. The defects of this type do not correspond to actual defects found in the  software.
- Percentage of defects found in operation: Percentage of defects that were detected by the final customers respect to the total defects detected.
- Percentage of high severity defects identified in production: Percentage of high severity defects that were detected by the final customers with respect to the total reported defects.
- Percentage of high severity defects identified in testing: Percentage of high severity defects that were detected by the testers with respect to the total of reported defects.
- Percentage of defects caused by faulty logic: Percentageof defects caused by faulty logic with respect to the total of reported defects.
Outputs:
- Control limits. They used the eight rules of Nelson.</t>
  </si>
  <si>
    <t>- Percentage of defects rejected: Percentage of defects classified as rejected of the total number of defects reported. The defects of this type do not correspond to actual defects found in the  software.
- Percentage of defects found in operation: Percentage of defects that were detected by the final customers respect to the total defects detected.
- Percentage of high severity defects identified in production: Percentage of high severity defects that were detected by the final customers with respect to the total reported defects.
- Percentage of high severity defects identified in testing: Percentage of high severity defects that were detected by the testers with respect to the total of reported defects.
- Percentage of defects caused by faulty logic: Percentageof defects caused by faulty logic with respect to the total of reported defects.</t>
  </si>
  <si>
    <t>No.
The use was on defects.</t>
  </si>
  <si>
    <t>All the defects reported during 2011 (852 defects) at the Verification and Validation Unit of the Information Technology (IT) Division of a financial organization.</t>
  </si>
  <si>
    <t>To determine the impact of applying Statistical Process Control in accordance with the CMMI moddel, they conducted an estimated SCAMPI type C assessment, assuming the institutionalization of the steps followed to implement SPC.</t>
  </si>
  <si>
    <t>They compared EWMA charts and XmR charts results.</t>
  </si>
  <si>
    <t>- The rational grouping per week was appropriate since most charts have plausible control limits and are able to detect assignable causes that can be further investigated.
- In general, the EWMA charts showed narrower limits, making them more sensitive than XmR. However, applying the eight rules of stability of Nelson increased XmR charts sensitivity. This is a tradeoff that can be solved only taking into consideration the specific characteristics of every software process.
- Although EWMA charts are good for detecting small changes in the processes, there werelarge changes in the processes not detected by EWMA charts.
- Even though the stability analysis in this case study was conducted several months after data collection, it was possible to identify assignable causes from the archival data.
- It is possible to apply SPC to a software metrics program as long as institutionalized measurement systems and reliable data are provided. Furthermore, it was concluded that using SPC generates an improvement in the coverage of CMMI maturity level 4 practices. 
- From all the control charts available, the chart of individual values and moving range (XmR) is the most useful, as long as it is complemented with additional stability tests. It is also possible to apply more modern SPC techniques such as exponentially weighted moving average charts (EWMA) to obtain narrower limits.
Lessons learned:
- How to apply SPC software processes, in terms of types of techniques, metrics used in the design and control charts?
Although it was possible to apply Statistical Process Control to a software metrics program, and in principle the techniques are applicable to any metric, the techniques required some adaptations from their common use in manufacturing. Firstly, a key point to consider in adapting the SPC techniques was the prevalence of count variables (discrete) metrics. Secondly, rational subgrouping and sample size determination was a fundamental and complex step which if done improperly, can lead to charts without practical use. Thirdly, the adaptation of Statistical Process Control led to the use of modern techniques such as exponentially smoothed moving average EWMA chart. It is important to emphasize the versatility of the XmR chart (individual and moving range values) that worked well for all count variables metrics defined in the study and it does not involve any assumptions about the underlying distribution of the data.
- What benefits and limitations exist when applying SPC to a software metrics program?
The impact from organizational factors was minimal. Regarding data factors both requirements extracted from related work were met: the use of sophisticated tools and the presence of sufficient reliable data. Finally, regarding the theoretical factors, the study was able to solve the questions raised, at least for count variables.
- How to implement SPC in accordance with the Standard CMMI?
To determine the impact of applying Statistical Process Control in accordance with the CMMI moddel, they conducted an estimated SCAMPI type C assessment, assuming the institutionalization of the steps followed to implement SPC.</t>
  </si>
  <si>
    <t>No, they used one year data.</t>
  </si>
  <si>
    <t>University:
Department of Industrial &amp; Management Engineering, Namseoul University
South Korea</t>
  </si>
  <si>
    <t>The use of a control chart to monitor software realiability using Burr distribution model, in order to get the usual Six sigma corresponding control limits.</t>
  </si>
  <si>
    <t xml:space="preserve">Non-homogeneous Poisson process
Burr distribution model </t>
  </si>
  <si>
    <t>The suggestion of the use of the Burr distribution on software realiability control.</t>
  </si>
  <si>
    <t>Burr distribution has a flexible shape and controllable scale and location which makes it appealing to fit to data. It is frequently used to model insurance claim sizes.
The control limits are such that the point above the upper control limit is an alarm signal. A point below the lower control limit is an indication of better quality of software. A point within the control limits indicates stable process.
The estimation of parameters for each model used maximum likelihood method.
Control chart:
Inputs:
- Failure Time(hours);
- Failure Interval (hours).
Outputs:
- Control chart with mean and control limits of a function of the time between failures observations.</t>
  </si>
  <si>
    <t>- Failure Time(hours);
- Failure Interval (hours).</t>
  </si>
  <si>
    <t>Example:
31 faiure data, but not detailed as real data.</t>
  </si>
  <si>
    <t>Laplace trend test. The results show that using this data it is possible to estimate the reliability.</t>
  </si>
  <si>
    <t>The author says that the proposed Mean Value Chart detects out of control situation at an earlier instant than the situation in time control chart.</t>
  </si>
  <si>
    <t>In Mas, A and Mesquida, A and Rout, T and OConnor, RV and Dorling, A (Ed.), International Conference on Software Process Improvement and Capability Determination (Vol. 290, pp. 233–238)</t>
  </si>
  <si>
    <t>Company:
Wipro Technologies, Ganapa Towers, Madiwala, Bangalore
India</t>
  </si>
  <si>
    <t>A bug-fix effort prediction model using Bayesian Belief Networks.</t>
  </si>
  <si>
    <t>Statistical performance model
Statistical performance model building method</t>
  </si>
  <si>
    <t>Bayesian Belief Networks</t>
  </si>
  <si>
    <t>Its use on software predictions. 
The main reasons for it's acceptance are:
- They are capable of solving complex and non-linear  relationships;
- They aid visual representation of causal relationships;
- They facilitate the combination of domain knowledge  and data;
- They can handle large number of predictors.</t>
  </si>
  <si>
    <t>In software engineering, it is a challenge to predict exact values for quality estimations. It is usually sufficient to deal with ranges or intervals of parameters. Bayesian Belief networks or Bayesian networks (BBNs) allow us to represent the parameters with the values that indicate the intervals. Also the visual support further helps in understanding the causal effects.
Bug-fix effort prediction model: Resolution effort = f (Defect complexity, Experience of the engineers, Analysis effort)
Inputs:
- Defect complexity;
- Experience of the engineers;
- Analysis effort.
Steps:
- They discretized the each attribute into two levels;
- The response variable was categorized as {Met, Not met};
- Data set was partitioned into two sections – learning data (80%) and test data (20%).
- They studied the causal-effect relationship among the nodes projected by the directed acyclic graph. Based on their knowledge and domain experience, they redefined some of the nodal relationships;
- The network was made to learn the parameters.
Outputs:
- Bug–fix resolution effort in terms of effort in person-hours.
The model can be seen on Figure 2 on paper. The probabilities are not stated on the paper, just the nodes and relations.</t>
  </si>
  <si>
    <t>- effort spent on bug-fix
- complexity of the bug
- experience of the engineers
- analysis effort</t>
  </si>
  <si>
    <t>No.
Example: corrective maintenance project in telematics area of Automotive domain.</t>
  </si>
  <si>
    <t>The data set used belongs to telematics area of Automotive domain. The data set contain the  information on effort spent on bug-fix, complexity of the bug, experience of the engineers and analysis effort.
80:20 learning data and test data.</t>
  </si>
  <si>
    <t>The results could be "met" or "not met".
Accuracy and sensitivity regarding Number of True Positives, Number of True Negatives, Number of False Positives and Number of False Negatives.
Accuracy = (Number of True Positives + Number of True Negatives ) / Number of True Positives + Number of True Negatives + Number of
False Positives + Number of False Negatives
Sensitivity = Number of True Positives / (Number of True Positives + Number of False Negatives)</t>
  </si>
  <si>
    <t xml:space="preserve">With real values from the organization.
</t>
  </si>
  <si>
    <t>Accuracy was 75% and sensitivity was 67%.
The sum total of True Positive and True negative cases is 75%. That means, model is able to predict 75% cases  correctly.
From practitioner’s point of view, they believe that this model is good enough to start with.
They carried out the what-if analysis with the above model:
- They were able to meet the resolution norm with experienced team for low complexity defects with minimum level of analysis effort;
- If certain level of analysis effort was maintained, they were able to meet the resolution norm even for the high complex defects. But, the level of analysis effort varied between experienced and less experienced team. Comparatively, more effort was required for less experienced team;
- In the cases where the level of analysis effort was not maintained, they were not able to meet the resolution norm irrespective of the experience of the  team.</t>
  </si>
  <si>
    <t>Company:
Software Improvement Group
University:
Radboud University Nijmegen
The Netherlands</t>
  </si>
  <si>
    <t>A method for automatically detecting significant events in a set of measurement streams associated with a monitored software product.</t>
  </si>
  <si>
    <t>The Software Improvement Group (SIG) has developed a  methodology for monitoring the technical quality of software products.
This paper supports that.</t>
  </si>
  <si>
    <t>A method to automatically detect events in order to assist into making the previous methodology more responsive and scalable.</t>
  </si>
  <si>
    <t>A method for automatically detecting significant events in a set of measurement streams associated with a monitored software product:
Inputs:
- On a periodical basis (typically each week), the producer/maintainer of the software system provides a snapshot of the source code.
Steps:
- Values for a set of well-known metrics are calculated using automated tools. These include lines of code (LOC), duplicated LOC, McCabe  complexity, parameter counts, and dependency counts.  Measurements are performed at different levels of granularity, such as lines, units (e.g. methods or functions), and modules (e.g. files or classes);
- The low-level results are aggregated into language independent ratings for system-level properties: Volume, Redundancy, Unit size, Complexity, Unit interface and Coupling;
- The ratings for these properties are aggregated into ratings for higher-level concepts based on the ISO/IEC 9126;
- They apply the event detection method to the streams of ratings for the 6 basic properties of the model. The paper provides their formulas.
- In case events are detected for any of the 6 monitored properties, an alert email is automatically sent to the experts involved. These are grouped as improvements and deteriorations and distinguished as abrupt, which capture fast and sudden  variations, or sustained, which consist of continuous change in a certain direction. These are accompanied by charts of the ratings through time, tagged with the data points were events were detected;
Outputs:
- Indication of outstanding events,  trends or other signs in the data that indicate potential problems;
- An alert email with that information. Software engineering experts can then interpret the detected potential issues in the business context of the software system and provide actionable information and  recommendations to the customer.</t>
  </si>
  <si>
    <t>- lines of code (LOC)
- duplicated LOC
- McCabe  complexity
- parameter counts
- dependency counts</t>
  </si>
  <si>
    <t xml:space="preserve">-
</t>
  </si>
  <si>
    <t>The alert service was used for a period of 20 months for a subset of the systems monitored by SIG. The 413 systems in this subset had volumes between 10.000 and 2 million lines of code, with an average of 141.000.
The experiment involved several experts manually classifying each alert based on whether the change causing that alert was interesting for them. During this experiment, they found that around 20 percent of the snapshots contain rating  changes that they consider noteworthy.
To determine whether the system was detecting events in a manner corresponding to expert expectations, a systematic evaluation was performed. They used a random sample of 98 alerts from the evaluation period and interviewed the receivers of these alerts to determine their  desirability and expectancy. 
They found that 57 out of 98 (58%) of alerts were considered both desirable and unexpected.
All alerts that were caused by measurement and scoping errors were considered desirable, which indicates that the alert service, apart from events  in the system being monitored, was also used to detect errors in the analysis.
Smaller systems have a higher alert frequency. However, this does mean that the alert service is less sensitive for larger systems.
Systems that are still under development cause a relatively high number of undesirable alerts. One reason for this is that these systems are still quite  small, which means that a relatively high percentage of the code is touched when making changes.</t>
  </si>
  <si>
    <t>One potential issue introducing the alert service in a new environment is choosing the thresholds for sustained and abrupt event detection. Once the alert service is operational these thresholds can be changed based on feedback.</t>
  </si>
  <si>
    <t>Yes, the alert service was used for a period of 20 months for a subset of the systems monitored by SIG. The 413 systems in this subset had volumes between 10.000 and 2 million lines of code, with an average of 141.000.</t>
  </si>
  <si>
    <t>Out of 43440 (7240 snapshots x 6 system properties) measurement data points generated for the set of systems monitored, approximately 4% (1619) were  classified as events, causing 876 alerts (one alert can be caused by multiple events).</t>
  </si>
  <si>
    <t>Universities:
Polytechnic Institute of Coimbra
University of Coimbra
Company:
Critical Software, SA
Portugal</t>
  </si>
  <si>
    <t>An estimation process for high maturity.</t>
  </si>
  <si>
    <t>Expert judgment, using Wideband Delphi
Bottom-Up
Process database</t>
  </si>
  <si>
    <t>They used it with process database.</t>
  </si>
  <si>
    <t>The estimation approach is mainly based on two techniques (bottom-up estimation and expert judgment largely based on Wideband Delphi) that should be applied according to the characteristics of the projects in four distinct moments: during project bidding; at the beginning of the project; after requirements analysis; and every time a major change occurs in the project. 
Activities:
- Wideband Delphi Estimation: Familiarize with the project, Choose the team, Preparation meeting, Individual preparation, Estimation session and Assemble tasks and review results. They generate a WBS at scope level, each one generates estimates and they get a consensus at the meeting.
- Bottom-Up Estimation: Familiarize with the project, Choose the team and Estimation session. The team creates the project WBS and estimates the effort for each task/sub-product, using artifacts related to the project and the Process Database. EC = (best case + (4 * most likely case) + worst case) / 6;
- Consolidation: to merge both estimates and consolidate the projects estimation for all activities.
- Re-Estimation.
The authors do not detail their use of performance baselines.</t>
  </si>
  <si>
    <t>effort</t>
  </si>
  <si>
    <t>They compare the initial estimates against the real effort expended in these projects.
And they compare the estimates generated in 2 projects using the approach with the estimates generated in 2 projects prior to the approach.</t>
  </si>
  <si>
    <t>Real effort expended in these projects.
To estimates generated in projects prior to the adoption of the approach.</t>
  </si>
  <si>
    <t>Estimates of the new projects were less inaccurate than estimates of the old ones (4-7% vs 11-21%).</t>
  </si>
  <si>
    <t>Yes, on two projects.</t>
  </si>
  <si>
    <t>Although the revised estimation process was not fully applied, since there was no re-estimation, the results were much better, if we just observe the initial estimations.
The inaccuracy of estimates dropped from 15% down to 6%.</t>
  </si>
  <si>
    <t>Universities:
Programa de Pós-Graduação em Ciência da Computação, Universidade Federal do Pará
Programa de Engenharia de Sistemas e Computação, Universidade Federal do Rio de Janeiro
Brazil</t>
  </si>
  <si>
    <t>A process to organize and explain activities related to SPC.</t>
  </si>
  <si>
    <t>SPC
Problems and difficulties on applying SPC in software development on literature
WebAPSEE tool</t>
  </si>
  <si>
    <t>A process to help in problems and difficulties identified.</t>
  </si>
  <si>
    <t>SPC implementation process:
- Measurement planning for SPC: Defining business goals, Identifying critical processes, Defining measurement goals, Defining questions, Defining statistical indicators, Defining metrics, Identifying similar projects, Identifying similar entities, Defining criteria and Charactering projects;
- Measures collecting: Colleting measures;
- Results analysis: Analyisng results, Analyzing statistical indicators;
- Process establishment and control: Identifying the problems, Identifying the causes, Planning improvement actions, Executing improvement actions, Stablishing software process performance baseline, Defining software process performance models, Identifying software process capacity.
Although the process is on organizational level, some of it can be used on project management.</t>
  </si>
  <si>
    <t xml:space="preserve">They analyzed the process according to it's adherence to the results of the project management process (GPR) and the Level B Process  Attributes Results (RAPs) of the Reference Model of the MPS.BR (MR-MPS), mainly those related to Level B. </t>
  </si>
  <si>
    <t>None, just presented the approach.</t>
  </si>
  <si>
    <t>A tool to support the proposed process.</t>
  </si>
  <si>
    <t>Process performance analysis tool</t>
  </si>
  <si>
    <t>An improvement of WebAPSEE environment to support this process.</t>
  </si>
  <si>
    <t>An improvement of WebAPSEE environment to support this process. 
They improved measurement support to include SPC practices regarding: statistical indicators planning (control charts); critical process identification; similar projects and entities selection; control charts generation; baseline stablishment; problems and causes identification; and improvement actions planning.
In the measurement planning, WebAPSEE's prior functionalities regarding the stablishment of business and measurement objectives, questions, indicators and metrics were used. Some new functionalities were added to support: the selection of critical processes; the definition of the indicators, the planning of the control charts X-Bar/R, X-Bar/S, XmR, XMmR and c; ) the definition of metrics and the periodicity of their collection; and the selection of similar projects and entities for the application of CEP.
To perform the collection of metrics for the CEP, functionalities were adapted to allow the recording of the context of each metric collected.
In the analysis of the statistical indicators, the control charts are generated as planned and if it is perceived that a control chart is not the most appropriate for the analysis, it is possible to generate other graphs for the analysis. In addition, the analysis can be recorded, and if the organization wants to generate other types of charts, it is possible to export the collected data to spreadsheets.
In the stabilization and control of the process, if the process is stable, functionalities were created to establish the process performance baseline and to use the limits established in the next analysis of the control charts. In addition, if the process is not stable, it is possible to register for each point of instability (special causes), the problem that caused the instability and for each problem its root cause. Thus, it is possible to plan actions to eliminate each of the root causes and consequently solve the problems. Each planned improvement action can be tracked by the WebAPSEE process execution machine, and as soon as the activities are finalized, the organization is automatically flagged with an indication of which issues have been resolved.</t>
  </si>
  <si>
    <t>None. The tool was presented and an example of the tool's screens was provided.</t>
  </si>
  <si>
    <t>They believe that integrating these features will reduce inconsistencies and make the SPC process less costly for organizations.</t>
  </si>
  <si>
    <t>Company:
Esterline Control Systems - AVISTA
USA</t>
  </si>
  <si>
    <t>Some advices about the use of SPC and quantitative project management in high maturity.</t>
  </si>
  <si>
    <t>SPC
XmR control chat
grand mean</t>
  </si>
  <si>
    <t>None, just an experience report.</t>
  </si>
  <si>
    <t xml:space="preserve">They show an example of the use of X chart and mR chart. Besides the Center Line (CL), Upper (UCL) and Lower (LCL) Control Limits, they use a grand mean, which is a weighted average of all defects divided by all KSLOC. The CL uses an unweighted average of defects per KSLOC per review.
Inputs:
- Defects per 1,000 lines of source code (KSLOC) on requirement code reviews
Outputs:
- Control limits;
- Grand mean.
Their criteria for claiming an organization baseline is: 
- There must be enough data points to ensure the baseline is statistically stable—a minimum of 40. 
- There must be a mix of enough different projects to generalize the findings to other projects. This is more of a qualitative decision based on knowledge of the projects.
Even with stable organizational baselines the team strives to reexamine the CLs and control limits every six months.
When an organizational control chart is updated, part of the process is to look for differences among customers and projects. When differences are identified, they are statistically analyzed using t-tests or analysis of variance to determine whether the differences are actually statistically significant.
When process outliers are detected by run rules, the points are quickly investigated. If it is a significant, repeated issue, a formal root cause analysis process is performed.
Since the organizational control charts provide both an average and the variability around the average, project estimates in the form of confidence intervals are produced.
</t>
  </si>
  <si>
    <t>- Defects per 1,000 lines of source code (KSLOC) on requirement code reviews</t>
  </si>
  <si>
    <t>Actions to help with effective preparation and management of SPC:
- Institutionalize software processes;
- Create strong data collection systems that do not burden engineers with record keeping;
- Understand the business to determine which key parameters are actually useful to track to help optimize the business and processes.
- Study outliers to discover how and why their processes are producing them;
- Update the organizational control charts as processes and technologies evolve.</t>
  </si>
  <si>
    <t>Grand means are generally not part of an XmR control chart, but they are useful and give the project team an overall sense of what the total defect rate for the project is running. They use this defect rate to estimate rework effort.
Without both tangible and intangible results they would not have continued this effort. The organization realizes benefits both before projects begin and while projects are executing.
Utilizing SPC can detect and correct issues before it is too late and encourage repeating desired process improvements.</t>
  </si>
  <si>
    <t>University:
Department of Information Systems, Statistics and Management Science, The University of Alabama
USA</t>
  </si>
  <si>
    <t>Can a time-series cross-section modeling approach be used to inform the quantitative management of the testing activities within a mature SEO?</t>
  </si>
  <si>
    <t>A time-series cross-section (TSCS) predictive modeling approach that uses data typically already available in a maintenance environment (defects discovered during progressive stages of software evolution testing) to inform the quantitative management of the testing activities within a mature software evolution organization.</t>
  </si>
  <si>
    <t>Time-series cross-section (TSCS) regression analysis</t>
  </si>
  <si>
    <t>Its' use on software engineering.</t>
  </si>
  <si>
    <t>TSCS data analysis is a variant of regression analysis that models both spatial and temporal dimensions. The spatial dimension refers to a set of cross-sectional units of observation, which could be projects,  rganizations, teams, or individuals. The temporal dimension refers to periodic observations of a set of variables characterizing these cross-sectional units over a particular time span.
TSCS models assume stationary data (that is, mean and variance that do not shift over time) and results from using these models on non-stationary data can be misleading.
Inputs:
- # of (total/major) defects in project i during month t-1;
- # of (total/major) unit-test defects discovered in project i during month t;
- # of (total/major) system defects discovered in project i during month t;
- # of (total/major) regression defects discovered in project i during month t;
- # of (total/major) unit-test defects discovered in project i during month t-1;
- # of (total/major) system defects discovered in project i during month t-1;
- # of (total/major) regression defects discovered in project i during month t-1.
Outputs:
- # of reported (total/major) production defects discovered in project i during month t.
As problems are identified, the mature organization initiates the causal analysis and problem resolution process.
The formula is provided on paper on Formula 8.</t>
  </si>
  <si>
    <t>- # of (total/major) defects in project i during some months;
- # of (total/major) unit-test defects discovered in project i during some months;
- # of (total/major) system defects discovered in project i during some months;
- # of (total/major) regression defects discovered in project i during some months.</t>
  </si>
  <si>
    <t>In mature software evolution organizations.</t>
  </si>
  <si>
    <t>Reported production defects and maintenance activity logs produced by a CMMI-DEV Level 3 organization. The quality reports of six separate independent maintenance projects are tracked over a period of 43 months, collecting the same defect reporting and maintenance activity data.</t>
  </si>
  <si>
    <t>The proposed ADL time-series model is applied across six simultaneous maintenance projects within the same software organization.
Some statistical tests and a root analysis on reported problems.
The ADL research models explains 43% of the variance in the dependent variable Total Reported Production Defects during time period t and 47% of the variance in the dependent variable Major Reported Production Defects during time period t.
The significant F-tests for fixed effects (total defects: p=0.02; major defects: p&lt;0.0001) indicate that it was appropriate to model the project cross sections as fixed rather than random effects. 
A LaGrange Multiplier test was conducted that failed to detect remaining serial correlation of the errors (total defects: p=0.084; major defects: p=0.168). This further validated the fit of the ADL model in the tested environment.</t>
  </si>
  <si>
    <t>This study provides evidence that an ADL model can serve as a reliable tool for predicting temporal patterns of production defects across multiple projects.</t>
  </si>
  <si>
    <t>Yes, the proposed ADL time-series model is applied across six simultaneous maintenance projects within the same software organization.</t>
  </si>
  <si>
    <t>The researchers requested the participation of five testing professionals to conduct a root cause analysis to determine why an increase in reported regression testing defects was consistently followed by an increase in discovered production defects. Three were regression testing participants (one  team member, one team lead, and one project manager), and two were external testing experts. 
Following the causal analysis, the SEO took several steps to correct the regression testing problem identified by the TSCS model.
The resulting causal analysis and resolution action plan illustrate the value of the ADL results as inputs to an organization’s process improvement efforts.</t>
  </si>
  <si>
    <t>Company:
SAP Labs Korea, Inc.
South Korea
University:
Department of Mathematics and Computer Science, Claremont McKenna College
USA</t>
  </si>
  <si>
    <t>An automated software development framework by which we can guarantee a sustainable level of performance while developing a software system, e.g., a DBMS. By using the framework one could eliminate almost all manual  overhead in performance testing to detect performance anomalies and find their root causes during regression tests.</t>
  </si>
  <si>
    <t>SPC
CUSUM control charts
CUSUM-Shewhart control charts</t>
  </si>
  <si>
    <t>Using performance regression testing at beginning of the development cycle  and automation of most of the work with a support tool.</t>
  </si>
  <si>
    <t>The framework consists of the following components among others: GUI-based performance monitor, Performance Anomaly Detector (PAD), and differential profiler. The framework can be seen on Figure 10 on paper.
Inputs:
- Data collected on continuous building and automated tests.
Steps:
- They used a combined CUSUM-Shewhart chart to take advantage of the merits of the two. CUS UM control charts are good for detecting small anomalies but not as effective as Shewhart charts in detecting  large shifts. CUSUM chart with the Shewhart limits added to the individual measurements can improve the ability to detect larger shifts, and the Shewhart control limits should be located approximately 3.5  standard deviations from the center line.
- Although a sample size of one would work well for a CUSUM chart, in our system we decided to execute each test at least twice for each package, thus a sample size of 2.
- They decided to use a calculated value  for the target mean which is the mean within the period of interest as is done with Shewhart charts when the target mean is not specified. They maintain the number of  subgroups, a window, to be a fixed size as we calculate the target mean—when a new package is added to the system, it replaces the oldest one in the window.
- When the target mean is recalculated, the mean and standard deviation change as well thus affecting the reference value K and decision interval H for the CUSUM chart. They in effect are using a moving  window approach with a fixed number of subgroups.
- The number of subgroups within a window, i.e., the window size, is a factor that affects the mean value and the behavior of a CUSUM chart the most. They decide an appropriate window size through a  simulation of a CUSUM control chart using some number of randomly generated data sets to obtain the most reasonable subgroup size to detect a change as small as a 1:5 mean shift.
- Every morning it analyzes the performance test results generated the night before and sends an email report showing whether  there was any anomaly found or not.
- Once they find an anomaly using CUSUM charts, we investigate to find its root causes. Comparing the profiling results from an earlier stable package with those from the current package in question could  result in valuable clues about the suspect code changes that caused the anomaly. They run profiling for only important metrics of a few representative performance tests.
Outputs:
- Panels showing strange performance issues and assisting in identifying their causes through data and differential profiler (comparisons between a previous profile and the abnormal one to find code portions that were modified).</t>
  </si>
  <si>
    <t>Database Management Systems development, but it can be used in any stable software evolution.</t>
  </si>
  <si>
    <t>Historical test data from the same company on P*TIME DBMS evolution.</t>
  </si>
  <si>
    <t>Some simulations to decide issues like the amount of points on analysis.
The case study and experience of the organization when using the proposed framework, in which they could remove most of the manual overhead in detecting anomalies and reduce the analysis time for identifying the root causes by about 90 percent in most cases.</t>
  </si>
  <si>
    <t>With the manual procedure stablished before.</t>
  </si>
  <si>
    <t>By employing the framework described above they could migrate their weekly or monthly monitoring cycle of several key performance defining metrics to a daily cycle, which makes a much faster feedback possible for the developers therefore reducing the anomaly investigation cost.</t>
  </si>
  <si>
    <t>They could remove most of the manual overhead in detecting anomalies and reduce the analysis time for identifying the root causes by about 90 percent in most cases.</t>
  </si>
  <si>
    <t>Universities:
Facultad de Ingeniería, Universidad ORT Uruguay
Uruguay
Universidad Politécnica de Madrid
Spain</t>
  </si>
  <si>
    <t>To provide training managers with quantitative information which can be used to make reliable decisions about the effectiveness of a training intervention.</t>
  </si>
  <si>
    <t>A method to calculate ROI that considers the natural variation of the production process.</t>
  </si>
  <si>
    <t>SPC
Moving range charts and run charts</t>
  </si>
  <si>
    <t>They used SPC to calculate ROI considering the process variation.</t>
  </si>
  <si>
    <t>ROI results for training interventions can have significant changes depending on the moment the calculation is conducted. The implementing organisation must decide on which is the best moment to conduct  the evaluation.
Inputs:
- Validate entry criteria: Check for the following preconditions before executing the method: The organisation is measuring defects  of its software projects; The organisation has achieved an internal agreement for the cost of a defect; The organisation has the  historical data of development projects.
Method steps:
- Execute the production process: The organisation must generate the data to be used as input for causal analysis. Defects can be generated when a project performs verification (testing and peer reviews) and validation activities.
- Analyse defects: Defects can be analysed from an organisational point of view, or within a single project (depending on the organisational maturity or structure). In any case, an aspect of this proposal is that training needs are elicited from defects through causal analysis sessions.
- Plan training interventions: Raw defect information and causal analysis outputs are interpreted as the training needs of the project.
- Establish agreement on measurement objectives: Stakeholders must obtain agreement on how the training results will be measured. This probably will depend on decisions made in the previous two steps. It is recommended that senior management is involved during the selection or validation of the variable used to measure training effectiveness agreement. Techniques like GQM, QFD, GOSPA or reality trees can be used to achieve this.
- Deliver training: Training must be delivered according to the organisation’s standard training process.
- Evaluate ROI: In order to calculate ROI for the training interventions, the cost and benefits of the interventions must be identified: 
Costs: costs included for this proposal can be training costs (including preparation and delivery); and defects analysis costs. 
Benefits: Benefits will be calculated by comparing the defect count before and after the training intervention. Benefits = Variation of Defects × Cost of a Defect Historic Mean
- In order to calculate Variation of Defects, they propose to apply SPC to the defect calculation. The substeps are: 
- Determine historical sample: The organisation must determine the projects from the historical database that will be included in the sample. UCL and LCL of the historical sample determine the performance  baseline.
- Deploy and execute the process: The organisation must determine the project or projects in which the training intervention will be deployed. 
- Evaluate data availability: At least three data points are needed in order to calculate new control limits for the projects that have applied the process,
- Estimate ROI: When there is not sufficient data available to establish new control limits, ROI calculation will be performed according to the following rule: Worst case: UCL of the historic sample, compared to observed defects in the project; Real case: historic mean compared to observed defects in the project; Best case: LCL compared to observed defects in the project. 
- Establish actual control limits: Applying the SPC techniques to the data from the projects that have received training. 
- Calculate ROI: Comparison of the two sets of control limits is performed according to the following rules: Worst case: Variation of Defectswc = LCLNewSample - UCLHistoric; Observed case: Variation of Defectsoc = Observed DefectsNewSample - Average DefectsHistoric; Best case: Variation of Defectsbc = UCLNewSample - LCLHistoric
- Communicate results: The execution of the method should enable the training department to communicate the results of the training interventions in terms of ROI.
Outputs:
- Validate exit criteria: After execution of this process, the organisation should have: Performed causal analysis and reported the results; The training department has planned and executed training interventions; The results of the training interventions have been communicated in terms of ROI.</t>
  </si>
  <si>
    <t>Defects of its software projects</t>
  </si>
  <si>
    <t>Yes: training interventions</t>
  </si>
  <si>
    <t>Case study on one company.</t>
  </si>
  <si>
    <t>By applying SPC to ROI calculation, senior management can evaluate training interventions by taking into consideration the ranges in addition to the actual ROI obtained in a specific intervention; therefore providing better insight into the risks and benefits associated with a specific intervention</t>
  </si>
  <si>
    <t>Yes, by a software factory at CMMI level 3 located in Montevideo, Uruguay.</t>
  </si>
  <si>
    <t>ROI for the training intervention was [21007%, 2935%] with an observed case of 690% for a six-month period.
The observed case is the result that would have been obtained with the traditional ROI by averages approach. It is the actual ROI for the intervention under study. As such, the value is subject to the specific conditions (trainees, trainer, etc.) that took place during the period under study and are not likely to be repeated. This is to say, it does not account for variation. Therefore future decisions based on this value alone are oblivious to the risks that the worstcase scenario represents.</t>
  </si>
  <si>
    <t xml:space="preserve">University:
Software Analysis and Intelligence Lab (SAIL), School of Computing, Queen’s University, Kingston
Company:
Performance Engineering, Research In Motion (RIM)
Canada
</t>
  </si>
  <si>
    <t>An approach that customizes control charts to automatically detect performance regressions.</t>
  </si>
  <si>
    <t>SPC
Control charts</t>
  </si>
  <si>
    <t>In order to satisfy the two assumptions of control charts (non-varying  process input and normality of the output), they propose two preprocessing steps on the counter data before constructing the control chart: Scale and Filter.</t>
  </si>
  <si>
    <t>An approach that customizes control charts to automatically detect performance regressions.
Inputs:
- Process inputs like the load, e.g., page requests on a web server;
- Process outputs like performance counters, e.g., CPU utilization or disk IO activities.
Steps (they can be seen on Figure 3 on paper):
For each counter, they use the counters in all the baseline runs, i.e., the runs of prior versions, to determine the control limits for the control chart. Then, they score the target run using those limits. The resulted violation ratio is an indicator of performance regressions in the new software  version. If the violation ratio is high, the chance of a regression is high as well. If the violation ratio is low, the chance of a regression is low.
- Run new target test
- Target test Counter 1
- Scale and filter
- Get Baseline tests Counter 1
- Scale and filter
- Create Control Chart
Steps to Scale:
Under normal load and for well designed systems, we can expect that performance counters are proportionally linear to the load intensity.  Thus, the relationship between counter values and the input load can be described with the following  linear equation: c = _x000B_ alfa *_x0003_ l + beta
- Collect the counter samples (c) and corresponding loads (l) in the baseline runs;
- Determine the coe_x000E_ficients alfa and beta of the linear model by fitting counter samples,
- Using the fitted coe_x000E_cients, scale the corresponding counter of the target run.
Steps to Filter:
In the software system they study, only 16% of the studied test runs were uni-modal. The majority of the runs, which is about 84%, have a bi-modal distribution.
- Derive a simple algorithm to detect the local minima, i.e., the lowest point between the two peaks of a bi-modal distribution;
- Simply remove the data points on the left of the local minima.
Outputs: 
- Control charts with Violation ratio.</t>
  </si>
  <si>
    <t>Example:
- CPU utilization
- MySQL IO read bytes/s 
- Tomcat pool paged bytes 
- Tomcat IO data bytes/s
- Tomcat IO write bytes/s 
- Tomcat IO data operations/s 
- Tomcat IO write operations/s</t>
  </si>
  <si>
    <t>Performance regressions tests.</t>
  </si>
  <si>
    <t>Historical data from the company.
2:1 for training and testing.</t>
  </si>
  <si>
    <t xml:space="preserve">Scaling: The accuracy of the scaling technique depends on the accuracy of the linear model. 
- They used the Spearman correlations between the predicted and actual performance counter values of 50 random splits. 
- They used the mean error between the predict and actual values in percentage.
Filtering: 
- They picked three major versions of the software system that they were most familiar with.
- For each run of the three versions, they generated a QQ plot and ran the Shapiro-Wilk normality test to determine if the runs' performance counters were normal.
- Then, they applyed the filtering technique and checked for normality again.
They performed two case studies, one on a large enterprise software system and the other on an open-source software system.
TO measure the accuracy, for each test in the repository they used the rest of the tests in the repository as baseline tests. They built a control chart using these tests to create the control limits. These control limits were, then, used to score the picked test. They measured the violation ratio and determine whether a test has passed or failed. They measured the precision and recall of their approach by comparing against the correct classification of a test.
On the first case study, they compared their classi_x000C_cations with the engineers' classi_x000C_cation. On the second case study, they injected performance regressions into the code. </t>
  </si>
  <si>
    <t>They compared their classifications with the engineers' classification in case study one.
They compared their classifications with the five injected common ine_x000E_ficient programming scenarios.</t>
  </si>
  <si>
    <t>The linear model used to scale the performance counters based on the actual load is very accurate.
After filtering, 91% of the non-normal runs become normal. Before, about 88% of the runs had a bi-modal distribution.
Their approach could identify test runs having performance  regressions with 75% precision and 100% recall in a real software project in first case study.
Their approach could identify four out of five injected common ine_x000E_ficient programming scenarios.</t>
  </si>
  <si>
    <t>Company:
Advanced Information Services Inc.
USA</t>
  </si>
  <si>
    <t>An example of some uses of SPC techniques on high maturity levels in a software company:
- SPC with XmR control charts</t>
  </si>
  <si>
    <t>CMM and CMMI
Personal Software Process (PSP)
Balanced Scorecard (BSC)
Team software process (TSP)</t>
  </si>
  <si>
    <t>None, just some use examples.</t>
  </si>
  <si>
    <t xml:space="preserve">Project teams use statistical process control charts to analyze variation in results for schedule, effort, inspections, and defects. The teams supported by the SEPG use the charts to analyze the common and special causes of variation and verify the impact of changes to the process.
</t>
  </si>
  <si>
    <t>schedule
effort
inspections
defects</t>
  </si>
  <si>
    <t>None, just examples.</t>
  </si>
  <si>
    <t>They show their results over the implementaion period, and it is not possible to separate them according to each method, since each era one is a combination of previous methods and the last one adopted.
- The data indicate that the average schedule deviation improved from 112% in the pre-model era to 41% in the CMM era to 5% in the CMM+PSP era.
- The data reflect the average effort deviation improved from 87% in the pre-model era to 37% in the CMM era to -4% in the CMM + PSP era.
- Dramatic reduction in system test duration in the CMM+PSP era.
- In the CMM+PSP era, team inspections and personal reviews removed more than 75% of defects prior to test.
- In the CMM only era profit as a percentage of revenue averaged 5.7%. In the CMM+PSP era, profit as a percentage of revenue averaged 9.9% primarily due to reduction in test and rework.</t>
  </si>
  <si>
    <t>Yes, but with no detail.</t>
  </si>
  <si>
    <t>With processes and sub-processes under statistical control, AIS is able to field larger team sizes and maintain schedule, cost, and quality within known AIS process capability.</t>
  </si>
  <si>
    <t>- Personal Software Process (PSP)</t>
  </si>
  <si>
    <t>PSP-trained engineers working in a mature process improvement have few or no acceptance test and usage defects. 
A useful metric is System Test duration measured in number of days per thousand lines of code (KLOC).
Another  useful metric is the percent of defects removed prior to test.</t>
  </si>
  <si>
    <t>- System Test duration measured in number of days per thousand lines of code (KLOC)
- the percent of defects removed prior to test</t>
  </si>
  <si>
    <t>- Team software process (TSP)</t>
  </si>
  <si>
    <t>Software project teams utilize the multi-day team launch mechanism of the TSP to ensure that teams tailor the CMMI Level 5 process and create detailed granular project plan containing hundreds of individual tasks.
TSP teams make detailed quality plans during the TSP team launch. The quality plan is based on historical data on defect injection rates, and removal yields by lifecycle phase. They use graphs of planned vs.  actual defects removed by lifecycle phase. This data is valuable in helping teams determine whether or not they are meeting the quality plan. Teams use the data to report weekly the estimated number of defects in systems and user acceptance test and take corrective action, if needed, to meet project’s schedule and effort commitments.
The TSP uses a Process Quality Index (PQI) metric to predict whether components that have been unit tested will have down-stream defects in integration, system and customer acceptance testing. The PQI is calculated by multiplying together five components of the quality of a component to give a value between 0.0 and 1.0. Experience to date shows that, with PQI values above about 0.4, components typically have no defects found after development. By plotting five quality measures on radar charts, a component’s potential quality problems can be identified in time to take corrective action.
They do not detail how PQI is calculated.</t>
  </si>
  <si>
    <t>- defect injection rates
- removal yields by lifecycle phase</t>
  </si>
  <si>
    <t>Universities:
Hacettepe University
Middle East Technical University Informatics Institute
Turkey</t>
  </si>
  <si>
    <t>The Assessment Approach for Quantitative Process Management (A2QPM), to increase the use of quantitative management—first, by systematically identifying indicators of a software process and, second, by defining a generic approach to assessing a software process’s suitability for quantitative management.
A2QPM includes:
- a model to define assets and measures suitable to the evaluation of a software process;
- a process to guide the evaluation;</t>
  </si>
  <si>
    <t>SPC 
Six Sigma</t>
  </si>
  <si>
    <t>A2QPM verifies the basic requirements for quantitative management and complements statistical techniques like SPC and Six Sigma by specifying software process components and measures.</t>
  </si>
  <si>
    <t>The model is a process design. So I considered a process with templates. The approach can be seem om Figure 1 on paper.
Steps:
- Reviewing and gathering process data;
- Identify process attributes, assess the similarity of process executions according to the attribute values, and identify process clusters and possible mergers between them. For that they have a stratification method that clusters data according to changes in process attribute values such as inputs, outputs, activities, roles, tools, and techniques. If a process’s executions show similarity in these attributes, they assume they form a homogeneous subgroup - a “cluster” - that performs consistently within itself. The process cluster is thus a candidate for statistical control.
- Assess both base and derived measures to identify those that support quantitative analysis, considering as attributes: measure identity, data existence, data verifiability, data dependability, data normalizability and data integrability;
- Obtain clustered process measurement data as a candidate for quantitative management.
- Enter the data for process-cluster/process-measure pairs separately on the control charts and note the out-of-control points. Then, for each out-of-control point, they understand the assignable causes, if any. Finally, they remove data points regarding the assignable causes on each chart and rechart the data. 
- Once the data is under control, quantitative monitoring begins.</t>
  </si>
  <si>
    <t>They applied on 12 different processes with some metrics. They can be seen on Table 2 on paper.</t>
  </si>
  <si>
    <t>They applied A2QPM to 12 processes in six different organizations.
Software practitioners with measurement and process management knowledge performed all the applications retrospectively on past process executions and data.</t>
  </si>
  <si>
    <t>- Understanding a process and its internal attributes (inputs, outputs, activities, and so on) during its executions is crucial to interpreting data analysis results. However, contrary to common wisdom, it doesn’t require an explicitly defined process.
- Identifying clusters is closely related to the purpose of quantitative analyses, but it’s a diffi cult achievement for software processes.
- Control charts and their interpreted results refi ne the understanding of process executions and contextual information and naturally generate improvement recommendations.
- Even when no prior defi nitions of measures and the measurement process exist, we can still quantitatively analyze process measures so long as process performers followed basic measurement practices in collecting the data.
- Assessing measures and data prior to quantitative analysis makes it possible to select process measures suitable for quantitative management.
- Evaluating measure usability is helpful in selecting measures, but it’s not suffi cient to indicate exactly which measures to use for quantitative analyses.</t>
  </si>
  <si>
    <t>- a tool to support it.</t>
  </si>
  <si>
    <t>Tool:
- The assessment tool has facilities to capture data from the external environment, assess the suitability of a software process and any measures for quantitative analysis, and analyze a software process with respect to its qualifying measures using SPC techniques such as control charts, histograms, bar charts, and pareto charts.
- Users can select Wheeler’s tests to apply. They can also use the tool to exclude detected out-of-control points from the analysis. By merging and splitting existing process clusters, the tool supports what-if analyses.</t>
  </si>
  <si>
    <t>A bug-fix effort prediction model using Artificial Neural Networks.</t>
  </si>
  <si>
    <t>Artificial Neural Networks (ANN)</t>
  </si>
  <si>
    <t>None, just some use.</t>
  </si>
  <si>
    <t>The bug-fix effort prediction model using Artificial Neural Networks.
Regression under the Least-Squares model, a most common tool employed for prediction assumes a reasonably normal underlying data distribution. However datasets  derived from software engineering do not always adhere to this assumption– data is often skewed. Analysis of such complex datasets can be achieved through Artificial Neural Networks (ANN). ANNs are rapidly gaining popularity as data analysis  tools. With their remarkable ability to derive meaning from complex dataset, they are used to extract patterns and detect trends that are too intricate to be noticed by either humans or other computer  techniques.
Inputs:
- Effort for reproduction;
- Knowledge level of the developer;
- Code complexity;
- Changes to design;
- Dependency on other modules;
- Testing effort;
- Impact on the base.
Steps:
- They selected one hidden layer Multilayer Perceptron (MLP) feed forward architecture with back propagation training algorithm.
- The neural network structure is realized using NeuroSolutions software version 6.04. A learning rate of 0.5, a momentum rate of 0.7 and random initial weights are chosen. 
- The training was stopped when the cross validation error began to increase as this is considered to be the point of best generalization. 
- Once the network was trained and the weights were frozen, the saved neural network was applied to the test data.
Outputs:
- Total effort required for a bug fix.</t>
  </si>
  <si>
    <t>Corrective maintenance:
- Effort for reproduction;
- Knowledge level of the developer;
- Code complexity;
- Changes to design;
- Dependency on other modules;
- Testing effort;
- Impact on the base.</t>
  </si>
  <si>
    <t>No.
The example was in a corrective maintenance project.</t>
  </si>
  <si>
    <t>The data set used belongs to telematics area of Automotive domain.
Datasets A(100 samples), B(150 samples) and C(250+ samples).</t>
  </si>
  <si>
    <t>Training was stopped when mean square of the estimation error(MSE) of cross validation began to increase indicating over-fitting.
Once the  network was trained and the weights were frozen, the saved neural network was applied to the test data.
The “Correlation coefficient” metric indicates the fit of the model to the data. The “% correct” metric indicates the correctness of the prediction in percentage.</t>
  </si>
  <si>
    <t>The model with dataset C has yielded a prediction accuracy of 70%.
We found that neural network performed worse when few data are available.</t>
  </si>
  <si>
    <t>Universities:
Advanced Informatics School
University of Technology Malaysia
School of Business
City University College of Science and Technology
Malaysia</t>
  </si>
  <si>
    <t>This paper tries to show how the company can improve its software development life cycle (SDLC) by implementing a new CAPA methodology.</t>
  </si>
  <si>
    <t>A CAPA methodology for a high maturity company.</t>
  </si>
  <si>
    <t>CMMI Level 5 &amp; ISO 20000
5-Why’s
Pareto Chart
Current CAPA methodology on the company
Six Sigma
Root Cause Analysis</t>
  </si>
  <si>
    <t>Authors used some methodologies, such as secondary research (get information from the previous articles, papers and some meeting with managers in the company) and Six Sigma to collect data to represetn a new CAPA.</t>
  </si>
  <si>
    <t>A CAPA methodology for a high maturity company.
CAPA is a methodology of analyzing nonconformities or problems which previously, happened in an organization. It learns and uses experience and assures prevention of potential nonconformities or problems. The correlation of corrective action and root cause analysis helps CAPA to prevent from recurrence of a similar problem. The new methodology can be seen on Figure 2 on paper.
Inputs:
- Historical data over projects
Steps:
- Employ Pareto Chart to separate the few major problems from all the possible problems in the company.
- Gathering information and data: The first division starts with problems identification that includes collecting information. The information collected should be classified according to the number of customers, products and departments, problems that are related to their impact process  area and department. This classification can assist the system to describe the current situation, precisely. 
- Investigation: After identifying the problems, the next step is performing Root Cause Analysis (RCA). In this level it’s mandatory to identify RCA’s customers and their needs.
- Clarification: After identification of customers and investigation on RCA, the corrective/ preventive action plan items should be determined specifically. These saved actions are known as CAPA record. At this  level, problem should be sent to review managers for approval and then should be assigned to individual person to accept it.
- Evaluation: Before delivering CAPA all the processes should be monitored to distinguish if they go against the schedule or not. This procedure checks all steps to make sure all changes and notifications are completed. When all achievements are completed and requested CAPA will be delivered, and its status will be updated.
Outputs:
- Prevention of recurrence of a similar problem.</t>
  </si>
  <si>
    <t>Example:
defects to identify critical ones</t>
  </si>
  <si>
    <t>No, but in the example the company is specialized in insurance applications.</t>
  </si>
  <si>
    <t>One of internal company project since 2008 to 2009.</t>
  </si>
  <si>
    <t>They created the CAPA process for an IT company that specializes in producing insurance software.
They do not detail the results obtained by its use, just its elaboration.</t>
  </si>
  <si>
    <t>Authors try to design a robust CAPA system and use the advantage and disadvantage of the previous work in this  area to produce a useful system according to the company’s needs. It prepares a system for managers to track  problems and allows them able to do prioritization by rescheduling problems. This CAPA has a parallel control for both of corrective and preventive actions. In addition, categorizing problems by their impact process area and department allows managers to retrieve information on time.
Briefly, the company can now use the new CAPA subsystem to get better efficiency, reduce risk and address some  control condition.</t>
  </si>
  <si>
    <t>Companies:
Systematic
Denmark
Poppendieck LLC
USA</t>
  </si>
  <si>
    <t>Four case studies of the application of A3 process described by Jon Shook in "Managing to Learn".</t>
  </si>
  <si>
    <t>PDCA
A3 problem solving process</t>
  </si>
  <si>
    <t>None, just their use.</t>
  </si>
  <si>
    <t>A3 problem solving process
Problem solving is always done by the people involved in the process being improved, and in the context where the process is used. This typically means by people on a project performing a work flow within  that project. The managers role is to mentor the teams to ensure the completeness of  their investigation, modeling, counter-measures and assessments.
When senior management assigns an A3 problem solving effort and starts working with teams on the problem, senior managers will facilitate the problem identification and rootcause analysis among the  projects. The different projects establish project-specific counter measures in response to their cross-project analysis of the problem or opportunity.  Subsequently they check what worked and what didn’t in the different projects and practices are adjusted for future projects based on this learning.
Inputs:
- VP or senior management identifies issues that impact many delivery teams to many customers.
- They hold a workshop involving people from all the affected teams to work through the A3 steps.
Steps:
- PLAN: The A3 process focuses on the PLAN part of the PDCA cycle by addressing two questions. First, why does the problem being addressed matter to the organization and to those who need to change the way they think and work. The second question of planning is to discover the root cause of the problem. This involves creating a mental model of cause and effect, perhaps using a 5-whys analysis, a fishbone analysis, or a causality network diagram.
- DO: For each candidate root cause some experiments are devised to verify them as root causes. The goal is to observe the effect of correcting the faulty thinking believed to be the root cause of the problem.
- CHECK: Check that the experiments confirm the root cause hypothesis. If the predictions of anticipated impact are significantly wrong, there is not enough understanding  to make changes in work practices and there is need to go back to planning. For a default standard process to be updated, at least one project must have shown the improved process to be better while executed in the improved project context.
- ADJUST: Adjust practices or policies or standards or checklists or guidelines to reflect what have been learnt from the cycle.
Outputs:
- The workshop sessions collectively identify countermeasures, experiments that will tell them if their understanding is correct. After the initial workshops they try the experiments and get back together to  analyze the results to see how they all can adjust their practices.</t>
  </si>
  <si>
    <t>Improvements made on their processes after the issues's causes discovery.</t>
  </si>
  <si>
    <t>The application of A3 problem solving is a powerful tool for an individual  project, which is amplified when used across projects with the  involvement of senior management.
When the problem solving is initiated by senior management, the  negative impact of the problem is viewed both from the project  perspective and also from the business unit or company perspective.
Those who do a particular part of work, are those who are best qualified to improve how this work is done.
When management and senior management engage in helping people do  their job better, instead of just asking them to do it better, it is soon  evident to senior management what problems are shared among  projects.</t>
  </si>
  <si>
    <t>Yes, in four examples.</t>
  </si>
  <si>
    <t>They have identified these key metrics for monitoring projects with the four case studies:
- Fix time of failed build must be less than a workday.
- Development of stories must have a flow of at least 60% (Flow = estimated implementation time/actual implementation time.)
- Defects must be found and fixed early so that final test and release for a typical sprint delivery takes less than 10% of the iteration (three calendar days for iterations of one month duration)
- Delivery teams must be co-located, empowered and organized to achieve a size of five plus or minus two.
- The velocity of elaboration of features (making them READY) must be at least the same as the velocity of implementing features (making them DONE).
They believe successful projects will achieve all the objectives and troubled projects will fail on at least one of the objectives. Also that objectives are meaningful to the team the and team can relate to them.</t>
  </si>
  <si>
    <t>This paper presents a catalog of indicators with their related measures to help managers perform process performance analysis of the CMMI-DEV engineering processes. The authors found more than 500 different measures in the literature applicable to software process performance and a number of different statistical techniques to analyze and choose from.</t>
  </si>
  <si>
    <t>University:
Catholic University of Brasilia
Brazil</t>
  </si>
  <si>
    <t xml:space="preserve">With the aim of helping organizations define measures that can be effectively used in organizational process performance (OPP) analysis. </t>
  </si>
  <si>
    <t>A catalog of measures organized by indicators that supports the OPP analysis of the CMMI for Development engineering processes that  contemplate the main technical activities of software development  projects.</t>
  </si>
  <si>
    <t>Literature
 reports</t>
  </si>
  <si>
    <t>They categorized and consolidated the identified meaasures, mapped them to CMMI-DEV, selected the most cited ones, defined a set of indicators for them and techniques for quantitative management and consolidated the catalog.</t>
  </si>
  <si>
    <t>The catalog of measures
The idea of building this catalog was to support organizations in the selection, specification, and use of measures while applying CMMI-DEV. Their main goal is to provide adequate support while performing  Organizational Performance Process  (OPP) practices as defined in CMMI-DEV, in high maturity.
Input:
- A catalog with 15 indicators with base and derived measures definitions, mapped to CMMI-DEV, with suggested control chart to use on quantitative management;
- Using the definitions of the processes affected by the process performance analysis, managers can consult Table V on paper to identify which indicators address the process area related to the selected process. The manager selects one or more  indicators and uses the catalog specification to manage the process performance statistically. The indicator specification presents the necessary data collection, analysis procedures, and other requirements for performing the analysis, informing  managers which measures to collect, and how to proceed to identify corrective action.
Output:
- Indicators and measures for SPC selected.
The authors see another use for the catalog, not in high maturity, during level 2 of CMMI-DEV, which I do not detail here.</t>
  </si>
  <si>
    <t>A case study of its use on a CMMI level 3 organization.</t>
  </si>
  <si>
    <t>The application of the catalog proved to be simple and clear to the project managers.</t>
  </si>
  <si>
    <t>Yes, in one company.
They did perfom Analysis of Time and Cost of all Process and Analysis of Product Quality.</t>
  </si>
  <si>
    <t>Analyzing the Earned Value indicator, some of the management actions proposed were:
- Because the CPI X Chart showed an improvement of process performance after October 2006, the improvement causes were identified and institutionalized in the project processes.
- After July 2008, the organization should update the CPI Baseline to accommodate the new process reality.
Analyzing the Defect Density indicator, suggested actions were:
- Integrate the processes and teams of analysis and implementation disciplines, to better understand the business system and reduce gaps in implementation.
- Use unit test techniques for the project in the same environment where the system will be verified and validated by the testing team.
- Improve the formalization of the technical review activities for source code and the adherence to the design of components.</t>
  </si>
  <si>
    <t>Companies:
Information System Division,
Sumitomo Electric Industries, Ltd.
Systems Solution Division
Sumitomo Electric Information Systems Co., Ltd.
University:
Graduate School of Information Science and Technology, Osaka University
Japan</t>
  </si>
  <si>
    <t>This paper reports on the experience of quality improvements that Sumitomo Electric Industries, Ltd. and Sumitomo Electric Information Systems Co., Ltd. has carried out so that any organization establishing a statistical quality control in the future can promote quality improvements efficiently.</t>
  </si>
  <si>
    <t>An approach of statistical process control including: how to monitor a process from which defects will be extracted and a method to predict remaining defects in production operation.</t>
  </si>
  <si>
    <t>SPC
u chart</t>
  </si>
  <si>
    <t>Their SPC approach. It can be seen on Figure 1 on paper.
As the sizes of programs are variable and the numbers of defects are discrete values, the u chart was used.
As program size they used = JaX = Number of lines f Java code + Kl * number of tags in XML files, where Kl was derived from data to be proportional to development hours.
U charts had density of defects considering JaX as size.
Inputs:
- Detected defects are stored in the defect database for each project, and the irregularities of the detected processes are monitored with a created control chart. If an irregularity is found when the density of detected defects exceeds the normal range, the cause of this is analyzed and appropriate measures are taken.
- The defect data collected in this quality control is stored in the database for the entire organization, and the quality control department creates a process performance baseline twice a year and discloses the average value and distributions of the densities of introduced defects in each process. 
Steps:
- Each project predicts the number of remaining defects by using this statistical data and defect data that was found in the project and takes appropriate measures if necessary.
- They require each project to monitor the number of remaining defects and take appropriate measures if necessary to accomplish the organization goal more reliably. The status of a project is monitored by calculating the probability of accomplishing the organizational goal. 
- They have baselines for each process with defect density x frequency, which is approximated a logarithmic normal distribution. 
- The probability of failing to accomplish the goal is obtained by calculating the area of the graph after the point equals to total extracted defects plus the target top remaining defects.
Outputs:
- Probability of failing to acomplish the goal.</t>
  </si>
  <si>
    <t>defect density
- defects
- size JaX = Number of lines f Java code + Kl * number of tags in XML files, where Kl was derived from data to be proportional to development hours.</t>
  </si>
  <si>
    <t>Organization historical data.</t>
  </si>
  <si>
    <t xml:space="preserve">To verify the effectiveness of the developed prediction technique, the organization tested it in seven system development projects with functions such  as order control, shipment control, manufacturing control, purchase control, and inventory control.
</t>
  </si>
  <si>
    <t>Real defects values.</t>
  </si>
  <si>
    <t>The following lists the major points to introduce a statistical quality control:
- Even organizations that do not have past statistical data can attempt to monitor processes whose defects will be detected by introducing the u chart.
- If a false irregularity is detected, the situation could be improved by defining a size assessment indicator that includes not only major deliverables but also other ones.
- The data collected in the u chart can be used as basic data to predict remaining defects.
- While it is difficult to directly predict the number of remaining defects, the accomplishment probability of a quality goal can be found mechanically.
- To improve the prediction accuracy, the distribution of introduced defects should be created and improvement activities of narrowing the width of such a distribution should be carried out.</t>
  </si>
  <si>
    <t>Yes, in seven system development projects with functions such  as order control, shipment control, manufacturing control, purchase control, and inventory control.</t>
  </si>
  <si>
    <t>While the prediction results were consistent with the actual results in five of the projects, the other two showed inconsistencies. In one project, the quality control goal was achieved although the predicted accomplishment probability was low. Conversely, in another project, the quality control goal could not be  achieved in spite of the high accomplishment probability.
The result of the assessment revealed that the distribution of introduced defects in a project might  deviate greatly from the one for the organization, and in this case it turned out that the prediction went  wrong. As it can be thought that the distribution of introduced defects in a project comes closer to that  of the organization if the size of the project is large, it could be concluded that the prediction accuracy in comparatively small-sized projects would deteriorate.</t>
  </si>
  <si>
    <t>In order to improve the accuracy of quality prediction, nine projects were started in an appropriate organization to analyze causes of the deterioration of the accuracy and test solutions to them, with an aim to narrow the widths of introduced defect distributions.</t>
  </si>
  <si>
    <t>Yes, in nine other projects.</t>
  </si>
  <si>
    <t xml:space="preserve">In four of these projects, single tests for parts of important logic were enhanced by using decision tables and measures were taken to prevent developers from misunderstanding the intentions of designers, improving the accuracy of quality prediction. </t>
  </si>
  <si>
    <t>University:
Dept. of Computer Science &amp; Engg., Acharya Nagrjuna University
Dept. of Computer Science, Adikavi Nannaya university
Dept. of Computer Science, P.B.Siddhartha college
India</t>
  </si>
  <si>
    <t>To investigate the model and demonstrate its applicability in the software reliability engineering field.</t>
  </si>
  <si>
    <t>A software reliability growth model of Non-Homogenous Poisson Process (NHPP) based, that incorporates imperfect debugging problem.</t>
  </si>
  <si>
    <t>Non-Homogenous Poisson Process (NHPP) based software reliability growth models (SRGMs)
Maximum likelihood approach
Newton Raphson Method
Mean Value Control chart</t>
  </si>
  <si>
    <t>Many of the SRGMs assume that each time a failure occurs, the fault that caused it can be immediately removed and no new faults are introduced. Which is usually called perfect debugging. Imperfect debugging models have proposed a relaxation of the above assumption.</t>
  </si>
  <si>
    <t>The proposed model utilizes the failure data collected from software development projects to analyze the software reliability.
In software reliability, the initial number of faults and the fault detection rate are always unknown. The maximum likelihood technique can be used to evaluate the unknown parameters.
Inputs:
- Time between failure(h)
Steps:
- Use cumulative time between failures data for software reliability monitoring using Exponential distribution.
- Calculate the control limits assuming an acceptable probability of false alarm of 0.27%.
- Estimate parameters of the initial number of faults and the fault detection rate with Maximum Likely hood Estimates (MLEs) and calculate the values using iterative method for the given cumulative time between failures. The parameter estimation is carried out by Newton Raphson Iterative method for Exponential model.
- Update control limits with values.
Outputs:
- Cummulative Failures.
- M(t).
- Successive differences.
- Mean Value chart with the differences between cumulative failure data on y axis, failure number on x axis and the values of control limits.</t>
  </si>
  <si>
    <t>Time between failure(h).</t>
  </si>
  <si>
    <t>They used historical data to test the approach: 30 points.</t>
  </si>
  <si>
    <t>They used 30 historical time between failure (h) points to test the approach.</t>
  </si>
  <si>
    <t>They compare their results against Xie et al. (2002) control chart (time control chart).</t>
  </si>
  <si>
    <t>The proposed Mean Value Chart detects out of control situation at an earlier instant than the situation in time control chart.
The early detection of software failure will improve the software Reliability.</t>
  </si>
  <si>
    <t>University:
Department of Information Sciences, Naval Postgraduate School,
Monterey
USA</t>
  </si>
  <si>
    <t>To provide the software engineer with tools from the field of manufacturing as an aid to improving software process and product quality.</t>
  </si>
  <si>
    <t>Examples of four different approaches from manufactoring for software/process quality control: 
- Taguchi methods;</t>
  </si>
  <si>
    <t>Taguchi methods
Schneidewind Software Reliability Model (SSRM)
Regression equations</t>
  </si>
  <si>
    <t>Taguchi methods
Taguchi speeded up product and process design by separating controllable from uncontrollable variables. By concentrating on the controllable variables, fewer experiments are needed to arrive at the best  product design.
According to Taguchi, if a product is designed to avoid failure in the field, then factory defects will be simultaneously reduced. This is one aspect of Taguchi Methods that is often misunderstood. There is no attempt to reduce variation, which is assumed to be inevitable, but there is a definite focus on reducing the effect of variation.
Inputs: 
- Values of an observation with actual or predicted cumulative software failures during a particular test or operational time;
- Specified target values of cumulative software failures for an observation.
Steps:
- Use actual cumulative failure data to compute the actual loss function. The formula can be seen on Formula 1.1 on paper.
- Use this loss function to compute the actual signal to noise ratio.  The formula can be seen on Formula 1.2 on paper.
- Use the predicted cumulative failure data to obtain the predicted loss function and used this loss function to compute the predicted signal to noise ratio. The predicted cumulative failure counts were obtained from another research project using the Schneidewind Software Reliability Model (SSRM).
- The actual failure data were fitted, as a function of failure time t, with a regression equation
- Then predicted failure data were fitted, as a function of failure time t, in another regression equation.
- The signal to noise ratios were computed for each of the four cases.
Outputs:
- Loss function: variability of difference between actual cumulative failures and target values during testing and operation;
- Signal to noise ratio: proportional to the mean of the loss function.</t>
  </si>
  <si>
    <t>defects over time</t>
  </si>
  <si>
    <t>Examples:
Shuttle failure data from NASA.</t>
  </si>
  <si>
    <t>They used the four methods with Shuttle failure data from NASA. The use of the Shuttle as an example is appropriate because this is a CMMI  Level 5 process that uses product quality measurements to improve the software development process.
- Taguchi methods: They used actual cumulative failure data to compute actual loss function and actual signal to noise ratio. Then, they used the Schneidewind Software Reliability Model to compute predicted cumulative failure, predicted loss function and predicted signal to noise ratio. 
They build two regression equations (one for actual data and the other for predicted data) for loss function failure data as a function of failure time and computed both signal to noise ratios.
They ploted two charts with loss function vs. failure time and cumulative failures vs. failure time.</t>
  </si>
  <si>
    <t>Taguchi methods: The loss functions show that there is excessive variation between the desired and target values, based on both actual and predicted cumulative failures. The signal to noise ratios are large. This suggests that the software production process requires tightened quality control. The regression equations can be used by a software engineer to forecast the loss function beyond the range of the actual and predicted loss functions.</t>
  </si>
  <si>
    <t>-  Statistical quality control;</t>
  </si>
  <si>
    <t>Taguchi methods
Statistical quality control
Statistical process control using failure probability and failure counts
Design of experiments</t>
  </si>
  <si>
    <t>Statistical quality control
Inputs:
- Sample size;
- Failure count for tests.
Outputs:
- Mean, Upper Control Limit and Lower Control Limit.</t>
  </si>
  <si>
    <t>- Statistical quality control: They used one standard deviation to compute the control limits and ploted the control chart with failure count vs. test.</t>
  </si>
  <si>
    <t>Statistical quality control: There is an out of control situation when failure count become excessive and corrective action, like increased inspection, is necessary.</t>
  </si>
  <si>
    <t>- Statistical process control using failure probability and failure counts;</t>
  </si>
  <si>
    <t>Statistical process control using failure probability and failure counts
The Poisson control chart is based on the assumption that failure counts are distributed during tests according to a Poisson distribution.
Probability of failures during tests
Inputs:
- Number of tests;
- Failure count for each test.
Outputs:
- Probability of failure P(di ) of di failures during n tests.
Poisson control charts
Inputs:
- Failure count for each test.
Outputs:
- Mean, Upper Control Limit and Lower Control Limit.</t>
  </si>
  <si>
    <t>- Statistical process control using failure probability and failure counts: They ploted charts with probability of di failures P (di ) on n tests vs. di and Poisson control charts.</t>
  </si>
  <si>
    <t>Statistical process control using failure probability and failure counts: There would be considerable risk in deploying this software in view of the high probability of failure for 2, 3, and 4 failures, given that 16  tests were used.
Poisson chart confirms the result obtained with staistical process control that there is loss of control where four failures occur. The faults causing these failuresmust be uncovered and removed.</t>
  </si>
  <si>
    <t>- Design of experiments.</t>
  </si>
  <si>
    <t>Design of experiments
The idea is to use samples (software tests) and statistical tests to estimate whether there is a significant difference between desired and actual values of a product attribute. If the difference is significant, it may be attributed to process factors, such as deficient quality control.
Inputs:
- Desired (target) and actual values of cumulative failures
Steps:
- Determine whether the data are approximately normally distributed as required for using the t test.
- State the null H0 and alternate H1 hypotheses
- Compute the means of the cumulative failures and the target cumulative failures
- A comparison is made between the value computed with t statistic t and the value obtained from the t statistic table. If (t &lt; table value), accept H0 and conclude that the difference between the target and  actual cumulative failures is not statistically significant; otherwise, accept H1 and conclude there is a difference, and attempt to assign the cause and correct the problem.
Outputs:
- The results of a statistical test to check if there is a significant difference between desired and actual values.</t>
  </si>
  <si>
    <t>- Design of experiments: They determined whether the data are approximately normally distributed as required for using the t test. Then, they computed the means of the cumulative failures and the target cumulative failures and the t statistic. They compared t statistic with t statistic table to see if the difference was statistically significant.</t>
  </si>
  <si>
    <t>Design of experiments: They conclude there is not a statistically  significant difference between cumulative failures and the target values.</t>
  </si>
  <si>
    <t>University:
Department of Software Engineering, University of Malaya
Malaysia</t>
  </si>
  <si>
    <t>Deriving a set of new PMAT values under the CMMI, will improve the prediction power of the COCOMO II model, and make it precisely applicable in software development organizations that are adopting  CMMI.</t>
  </si>
  <si>
    <t>An update on COCOMO II PMAT (Process Maturity) scale factor values to better reflect CMMI maturity model.</t>
  </si>
  <si>
    <t>COCOMO II
CMMI</t>
  </si>
  <si>
    <t xml:space="preserve">COCOMO II still relies on SW-CMM to assess its PMAT scale factor. </t>
  </si>
  <si>
    <t>An update on COCOMO II PMAT scale factor values to better reflect CMMI maturity model
The CMM level 1 (lower half) is for organizations that rely on “heroes” to do the job. They don’t focus on processes or documenting lessons learned. 
The CMM level 1 (upper half) is for organizations that have implemented most of the requirements that would satisfy CMM level 2. 
PMAT proposed values:
- CMMI Level 1 (lower): 7,55 (to replace actual value of COCOMO: 7,80)
- CMMI Level 1 (upper): 5,71 (to replace actual value of COCOMO: 6,24)
- CMMI Level 2: 3,81 (to replace actual value of COCOMO: 4,68)
- CMMI Level 3: 2,08 (to replace actual value of COCOMO: 3,12)
- CMMI Level 4: 1,03 (to replace actual value of COCOMO: 1,56)
- CMMI Level 5: 0,00 (equal to actual value of COCOMO)
Those values should be used on COCOMO II:
Inputs:
- Size;
- 17 COCOMO II's cost drivers;
- 5 exponential scale factors.
Outputs:
- Effort (person/month).</t>
  </si>
  <si>
    <t>40 datasets from various fields such as banking, insurance, communication, simulation,  web development, etc. from CMMI levels 1 (lower half) to level 4, i.e., 8 data points were collected from each level.</t>
  </si>
  <si>
    <t>Relative Error (RE) and the Magnitude of Relative Error (MRE), which are defined as:
RE= (PMes - PMact)/PMact
MRE= │(PMes – PMact)│/ PMact
where PMes = estimated effort measured in Person-Month;
PMact = actual effort.
PRED (P) percentage of predictions that fall within P % of the actual:
PRED (P) = K / N (they used 30%)
where K is the number of projects where MRE is less than or equal to P;
N is the number of projects.</t>
  </si>
  <si>
    <t>COCOMO II and actual effort values from the dataset.</t>
  </si>
  <si>
    <t>The proposed model (with ISF-PMAT) has succeeded to give an estimated effort which is closer to the actual effort than generic COCOMO II estimations.
Applying the ISF-PMAT values into our forty datasets that had been collected from CMMI organizations, the accuracy level - PRED (30) - in all maturity levels increased by 12%, 13%, 37%, 50%, and 25% respectively.</t>
  </si>
  <si>
    <t>This paper proposes a mathematical modeling of source code churn - a growth curve model based on a non-homogeneous Poisson process.</t>
  </si>
  <si>
    <t>University:
 Graduate School of Science and Engineering, Ehime University
 Japan</t>
  </si>
  <si>
    <t>A stochastic model of code change events (code churn) in order to formulate a novel method forexplaining codechurn mathematically.</t>
  </si>
  <si>
    <t>Non-homogeneous Poisson process (NHPP) growth curve models (exponential, delayed S-shaped and inflection S-shaped)</t>
  </si>
  <si>
    <t>They tested the models to find out best one to predict code churn.
They consider a code change to be a stochastic event because many programmers would continue concurrently committing to the repository; in other words, it would be uncertainty when the next code change would be done.</t>
  </si>
  <si>
    <t>"Code churn” includes code addition, deletion and modification. They measure the amount of code churn with the total changed LOC that is the total of added LOC(a), deleted LOC(d) and modified LOC(m), excepting blanklines and comments.
They consider a code churn to be a stochastic event similar to a “customer arrival” in the queueing theory, and try to model code churn with a Poisson process model, especially a growth curve model. 
Inputs: 
- Code churn history.
Outputs:
- Cumulative code churn estimate.</t>
  </si>
  <si>
    <t>Code churn (includes code addition, deletion and modification)</t>
  </si>
  <si>
    <t>Yes: open source development.</t>
  </si>
  <si>
    <t>12 packages included in Eclipse that have been actively developed with more code churn. They have collected monthly code churn in those packages until Oct.1st, 2009.</t>
  </si>
  <si>
    <t>They performed experiments for predicting code churn with the inflection S-shaped model.
Mean magnitude of relative error (MMRE)</t>
  </si>
  <si>
    <t>They compared the 3 non homogeneous Poisson process (NHPP) model types (exponential, delayed S-shaped and inflection S-shaped) to the actual values.</t>
  </si>
  <si>
    <t>The inflection S-shaped model could show better fittings to the real code churn in Eclipse than the other models.
The proposed models could predict code churn in the next 13 months with MMRE &lt; 0:25 for all packages. 
Moreover, the proposed models could predict code churn in the next 5 months with MMRE &lt; 0:10, and the results show a practical utility of the proposed ones.</t>
  </si>
  <si>
    <t>Lecture Notes in Computer Science (including subseries Lecture Notes in Artificial Intelligence and Lecture Notes in Bioinformatics), Vol. 6156 LNCS, pp. 380-394
International Conference on Product Focused Software Process Improvement (PROFES)</t>
  </si>
  <si>
    <t>University:
COPPE/UFRJ, Universidade Federal do Rio de Janeiro
Brazil</t>
  </si>
  <si>
    <t>They believe that an integrated approach that deals with the definition of strategic, tactical and project goals, considering SPC and software measurement, also supporting the monitoring of the defined goals would be of great value for organizations aiming at addressing these questions.</t>
  </si>
  <si>
    <t>An approach that aims to define and monitor software improvement goals promoting their alignment with business  goals with: 
- a method to support strategic planning activities, tactical planning activities related to software, considering  software improvement goals, SPC and software measurement planning, and also project planning activities related to the defined goals;</t>
  </si>
  <si>
    <t>SPC
Balanced Score Card
GQM
Agents</t>
  </si>
  <si>
    <t>An integrated approach that deals with the definition of strategic, tactical and project goals, considering SPC and software measurement, also supporting the monitoring of the defined goals.</t>
  </si>
  <si>
    <t xml:space="preserve">A method to support strategic planning activities, tactical planning activities related to software, considering  software improvement goals, SPC and software measurement planning, and also project planning activities related to the defined goals
Steps:
- Eight steps for strategic planning, which will provide guidelines to define these goals in a way that they are aligned with business goals. The steps can be seen on Figure 2 on paper.
- Nine steps for tactical planning to execute the assigned strategic actions and guide operational planning, including SPC. The steps can be seen on Figure 3 on paper.
- Six steps for project planning, which guides the planning and execution of each software project, including SPC. The steps can be seen on Figure 4 on paper.
The steps regarding project planning are the ones on the scope.
Inputs:
- Tactical goals;
- Organizational uantitative quality and performance goals;
- Project characteristics.
Outputs:
- Subprocesses selected for SPC;
- Project mearumente goals;
- Project indicators expected values.
</t>
  </si>
  <si>
    <t>A case study applying the strategic and tactical planning phases on LENS.
A brief survey about the proposed approach was sent to all subjects of the study.</t>
  </si>
  <si>
    <t>The survey showed that the professionals expected good benefits from the enactment of the strategic planning accomplished. 
In regard of the proposed method, considering the opinion of the subjects, there is some indication that the sequence of steps is adequate. 
According to the subjects, the use of a method that guides the steps that need to be followed and the information that has to be provided, considering the specific context of a software organization, made it easier to accomplish strategic and tactical planning and guided the debate, avoiding waste of time.</t>
  </si>
  <si>
    <t>Yes, partially. Only some part of the process was used.</t>
  </si>
  <si>
    <t>The strategic actions which were related to software were decomposed into software improvement goals. However, they have observed that before planning statistical process control, it was necessary to address some specific issues  identified throughout the strategic and tactical planning.
Throughout strategic planning it was possible to identify issues that could threaten the achievement of the defined goals.</t>
  </si>
  <si>
    <t>- an infrastructure to monitor the defined goals.</t>
  </si>
  <si>
    <t>A proposed infrastructure to continuously and proactively monitor the defined goals based on two agents: Indicators Update Agent and Deviation Detection and Notification Agent. 
For each agent, some steps are proposed.
The Indicators Update Agent is responsible for assessing the need to update indicators whenever new measurement data is collected, and then update them. Six steps were defined for Indicators Update Agent and can be seen on Figure 5 on paper.
The Deviation Detection and Notification Agent is responsible for analyzing each measure collection that affects indicators related to the defined goals, checking the occurrence of deviation and, whenever a  deviation is detected, notifying the occurrence through an alert. Five steps were defined for Indicators Update Agent and can be seen on Figure 6 on paper.
Inputs:
- Strategic, tactical and project goals, considering SPC and software measurement;
- Collection of measures that are part of indicators related to goals.
Outputs:
- Real or potential deviations alerts.</t>
  </si>
  <si>
    <t>None. The infrastructure is under development.</t>
  </si>
  <si>
    <t>Innovations and Advances in Computer Sciences and Engineering, pp. 273-277
Innovations and Advances in Computer Sciences and Engineering, Volume I of the proceedings of the 2008 International Conference on Systems, Computing Sciences and Software Engineering (SCSS), part of the International Joint Conferences on Computer, Information, and Systems Sciences, and Engineering, CISSE 2008</t>
  </si>
  <si>
    <t>University:
University of Fortaleza (UNIFOR), Masters Degree in Applied Computer Sciences (ACS)
Company:
Atlantic Institute
Brazil</t>
  </si>
  <si>
    <t xml:space="preserve">Performance model to foresee the projects defects density.
</t>
  </si>
  <si>
    <t>Six Sigma DMAIC
Multiple Linear Regression</t>
  </si>
  <si>
    <t>The use of DMAIC to build performance models.</t>
  </si>
  <si>
    <t>Defect Density model: DDST = 1.8955 – 0.5087*PDTR – 1.6020*UTC
Inputs:
- Percentage of Defects in Technical Revisions (PDTR);
- Unit Test Coverage (UTC).
Outputs:
- Defect Density in Systemic Tests (DDST).</t>
  </si>
  <si>
    <t>- Percentage of Defects in Technical Revisions (PDTR);
- Unit Test Coverage (UTC).</t>
  </si>
  <si>
    <t>Data from the company, but authors do not detail that.</t>
  </si>
  <si>
    <t>They performed multiple regressions until they found determination coefficients (R-Sq(adj)) higher than 60%. The defect density model has R-Sq(adj) = 72.2% and the productivity model has R-Sq(adj) = 69.8%.
Many statistical works affirm that on these cases the model is more reliable and the factors of model’s equation have more influence.
They chose five projects of the organization to test the constructed model, aiming to verify the model’s efficacy in relation to the predictability of the projects final productivity.</t>
  </si>
  <si>
    <t>They  compared the obtained results from the models to the percentage of the difference between the planned productivity on the beginning of the projects and the final productivity.</t>
  </si>
  <si>
    <t>The application of models is a better way to obtain more precise estimations and therefore to improve the clients satisfaction and to reduce the variability of timeline, cost and productivity on software organizations.</t>
  </si>
  <si>
    <t>Yes, they were applied in 5 projects of the Atlantic Institute, a medium- sized enterprise, assessed on CMMI level 3, with the goal to reach maturity level 5.</t>
  </si>
  <si>
    <t>Productivity estimation using the models is significantly more precise than using traditional techniques like, for example, the use of organization historical average.
Whereas the average deviation of the conventional techniques was 30.88%, the average deviation of the productivity  model was 9%.</t>
  </si>
  <si>
    <t xml:space="preserve">Performance model to foresee the projects productivity.
</t>
  </si>
  <si>
    <t>Productivity model: GPP = 32.087 - 3.637*DDST + 11.71*LRU - 9.451*LCIU -0.8187*LEX*DENV
Inputs:
- Defect Density in Systemic Tests (DDST);
- Level of the Requirements Unstableness (LRU);
- Level of Continuous Integration Utilization (LCIU);
- Level of Experience (LEX);
- Development Environment (DENV).
Outputs:
- General Projects Productivity (GPP).</t>
  </si>
  <si>
    <t>- Defect Density in Systemic Tests (DDST);
- Level of the Requirements Unstableness (LRU);
- Level of Continuous Integration Utilization (LCIU);
- Level of Experience (LEX);
- Development Environment (DENV).</t>
  </si>
  <si>
    <t>Performance baseline from the performance model.</t>
  </si>
  <si>
    <t>Simulation</t>
  </si>
  <si>
    <t>The use of simulation to obtain project goals and baseline limits.</t>
  </si>
  <si>
    <t>Inputs:
- Performance models;
- Performance models input variables baselines;
Steps:
- The average was calculated through the average of the projects that encompasses each baseline;
- The goal and the limits (superior and inferior) were obtained through the use of simulations, to guarantee a more aggressive goal to the organization.
Outputs:
- Project goal, average and upper and lower limits for the performance models inputs and outputs.</t>
  </si>
  <si>
    <t>- Defect Density in Systemic Tests (DDST);
- Percentage of Defects in Technical Revisions (PDTR);
- Unit Test Coverage (UTC);
- General Projects Productivity (GPP);
- Level of the Requirements Unstableness (LRU);
- Level of Continuous Integration Utilization (LCIU);
- Level of Experience (LEX);
- Development Environment (DENV).</t>
  </si>
  <si>
    <t>They chose five projects of the organization to test the constructed model, aiming to verify the model’s efficacy in relation to the predictability of the projects final productivity.</t>
  </si>
  <si>
    <t>Universities:
School of Computer Science and Technology, Beihang University
College of Mathematics &amp; Computer Science, Hebei University
China</t>
  </si>
  <si>
    <t>A process optimization method for high maturity process improvements with five steps: VPML-based process modeling, automated process simulation,  process evaluation, rule-based  process optimization, and identification of optimized processes’ priority.</t>
  </si>
  <si>
    <t>CMMI
VPML((Visual Process Modeling Language)
analytic hierarchy process (AHP)</t>
  </si>
  <si>
    <t>A method that supports high maturity process improvement.</t>
  </si>
  <si>
    <t>In process modeling and optimization systems, process model is built, simulated, evaluated and optimized; in process execution systems, the model is executed, empirical data are collected. The structure and parameters of process model are set by data from process execution systems. An overview of the process optimization method can be seen on Figure 2 on paper.
Process optimization
Steps:
- VPML((Visual Process Modeling Language)-based process modeling, in which it is created the process model and it's parameters;
- Automated process simulation, in which different process improvement proposals are simulated;
- Process Evaluation, in which process performance is evaluated according to duration, cost and quality indicators;
- Rule-based process optimization, in which multiple objectives are balanced by choosing the intersect between the sets of processes that can satisfy each rule;
- Identify the priority for the optimized processes, in which analytic hierarchy process is used, taking into consideration the decision makers’ opinion, both from qualitative and quantitative views. After this step,  the optimized processes and their priorities are stored into organizational process asset.
The authors say this method can be used to assist on quantitative project management to establish projects objectives, compose the defined process and select the sub-processes that will be statistically managed.</t>
  </si>
  <si>
    <t>They summarize the SPs in each PA in CMMI L4 and L5 that can be supported by the proposed process optimization method.</t>
  </si>
  <si>
    <t>Practices show that this method greatly eases the implementation of  high maturity process improvements.</t>
  </si>
  <si>
    <t>An Approach to Improving Software Inspections Performance</t>
  </si>
  <si>
    <t>Universities:
Dept. de Sistemas de Informação, Universidade do Minho
Portugal
Dept. de Produção e Sistemas, Universidade do Minho
Portugal
Carnegie Mellon University
USA
Company:
Critical Software S.A. 
Portugal</t>
  </si>
  <si>
    <t>A goal was set to improve code inspection process performance as an Organizational Innovation and Development process area project.</t>
  </si>
  <si>
    <t>A performance model to predict inspection effectiveness as a function of code inspection rate.
The paper focus on how the model was built and used to improve process performance. The process focus on organizational level and uses projects as pilots.
But the model can be used on project management to decide the required inspection rate.</t>
  </si>
  <si>
    <t>Linear, Inverse, Quadratic, Cubic and Power regression analysis</t>
  </si>
  <si>
    <t>None. Just their use to build the model and it's use to derive a process improvement.</t>
  </si>
  <si>
    <t>They tested the Linear, Inverse, Quadratic, Cubic and Power regression models.
Inspection effectiveness model: Y(t) = b1 / t
Input:
- code inspection rate (LOC/hour).
Output:
- inspection effectiveness (defects/LOC).</t>
  </si>
  <si>
    <t>- code inspection rate (LOC/hour)</t>
  </si>
  <si>
    <t>Yes: code inspection.</t>
  </si>
  <si>
    <t>The data used to build the model was obtained from code  inspections performed by professional developers  participating in a total of three projects. 
A sample of 45 code inspections was considered to build the model, after a data set reduction to eliminate deficient quality records  and outliers.</t>
  </si>
  <si>
    <t>They used Kolmogorov-Smirnov non-parametric test to confirm the normality of distributions of both variables, as conditions of applicability  of regression analysis.
The Linear, Inverse, Quadratic, Cubic and Power regression models are statistically significant (p-values&lt;0.05). The inverse model has the highest R-square with a value of 0.583, a Fisher test statistic of F(1;42) = 58.676 for the Analysis of Variance (ANOVA) and a p-value=0.000&lt;0.05 (Table 4). The Inverse model explains 58.3% of the variability of the dependent variable.
With the objective to obtain a better fit with a higher R-square we tested a curve fit without the constant b0. They obtained a better fit with an improved R-square of 0.752. The inverse model without constant is significant (p-value=0.000&lt;0.05) with a Fisher test statistic value of F(1;43)=130.218 and with a higher R-square.
They used the model to try to improve process: a review rate between 200 and 250 LOC/hour was recommended and a single preparation session should not take longer than 120 minutes.
To evaluate the improvement, a total of 39 inspections were carried out by a pool of three reviewers in a context of four different projects.</t>
  </si>
  <si>
    <t>The real values.
The pilots results were compared to the previous ones.</t>
  </si>
  <si>
    <t>The limitation came mainly due lack of ‘perfect match’ projects to replicate the same conditions used when the first set of inspection data was collected. Some factors with uncontrolled influence in defect density were: programming language used, impact of the reviewers performing the inspections and possible variation in initial code quality.
Even so, they carried out the experiment in a context that was useful to understand the impact of review rate in process performance and provided additional evidence of previous research that considered the review  rate an important factor in inspections performance.</t>
  </si>
  <si>
    <t>Yes, a total of 39 inspections were carried out by a pool of three  reviewers in a context of four different projects.</t>
  </si>
  <si>
    <t>The average review rate changed from 800LOC/hour to 215 LOC/hour with a standard deviation of 46. The average value for defect density significantly improved.</t>
  </si>
  <si>
    <t>University:
Xavier Institute of Management
India</t>
  </si>
  <si>
    <t>A step by step approach for monitoring projects and preventing defects.
The majority of the approach is not at high maturity, but the author cites some high maturity techniques.</t>
  </si>
  <si>
    <t>project management
SPC
causal analysis</t>
  </si>
  <si>
    <t>The author put them together into steps to manage a project.</t>
  </si>
  <si>
    <t>A step by step approach for monitoring projects and preventing defects.
The author cites two bases:
- process database (PDB): PDB contains all data from projects executed earlier. After a project is declared closed, after installing the software at the customer’s site, all related data are captured through a closure report and after proper review this data is entered into PDB. Some data which are recommended to be captured through closure report are productivity achieved by the project, defects found at the end of each LC, effort spent for each stage of the LC and effort spent for review and rework activities of all deliverables. An organisation can choose to gather more data if it wants, but the authors recommend that  above data must be collected to make quantitative project management a success.
- process capability baseline (PCB): Applying statistical analysis techniques organisation wide capability is derived and is published in PCB. 
Quantitative project management involves a systematic approach in all LC of the project.
Steps:
- It starts at project kick-off stage, where all the stakeholders are apprised of commitments made to the customer. In this stage, all stakeholders also become part of the project by committing themselves to different requirements for smooth execution of the project.
- PM publishes all these commitments in project plan and starts the process of setting quality goals for the project. The estimation process can be seen on Figure 1 on paper.
- Using PDB or PCB, as the case may be, quality goals are set for each LC of the project. The authors suggest setting goal for delivered defects, for no. of defects likely to be injected in each LC stage and for productivity. In each scenario, if there is a similar project on PDB, this should be used for goal setting; if there are more than one similar projects on PDB, the one that is most similar should be used for goal setting; if there is not a similar project on PDB, the average of the projects on PDB should be used for goal setting. 
- As the project is executed, PM carries out milestone analysis at defined intervals to track and monitor health of the project. Different techniques are available (as explained in appropriate sections) to carry out quantitative analysis; these analysis would help find root cause for deviations. The project should compare actual number of defects found in a project LC with the predicted number of defects for that LC. Various inputs for enabling this control are effort  spent for different life cycle activities; number of defects captured in that LC stage and predicted number of defects. The actual number of defects detected is checked against the number of defects estimated  for each LC. If there are deviations, the reasons for deviations must be investigated and suitable corrective actions should be taken. Quantitative techniques used in the project enable PM to arrive at variances with respect to set goals at different stages of the project. There are several techniques available for quantitative measurement ex: defect prevention activities, statistical process control, causal analysis, Pareto  analysis, and milestone analysis – to name a few. These techniques should be applied and analysis arrived at defined intervals to check variances. These variances are used for comparing with quality goals  which are set at project initiation stage. A causal analysis should be done when the project team tries to find root cause of defects (after they analyse defect pattern) and try to come up with solutions. The members would have identified the defects that occur most of the time. After this meeting, a brainstorming session should follow where the team would come up with various action items against these defects. These action items  would then be piloted in the project and if found to be successful, the project would adopt these action items. 
- The project team can take suitable action to bring back the project into its defined timeline; the team can use defect prevention technique to prevent repeat occurrence of similar defects. 
- Finally, at the closure of the project data are captured which helps to update capability of organisation wide process (PCB).</t>
  </si>
  <si>
    <t>delivered defects
no. of defects likely to be injected in each LC stage
productivity</t>
  </si>
  <si>
    <t>None, just a few examples and templates.</t>
  </si>
  <si>
    <t>It has been observed that by employing quantitative project management techniques, organisations have not only improved their maturity in process deployment but also have met customer satisfaction. These organisations have grown in process maturity over a period of time by  sustaining process deployment and monitoring the processes quantitatively which have reduced defects and ensured delivery within timeframe. This has resulted in better customer relationship and ensured growth in business opportunities.</t>
  </si>
  <si>
    <t>Company:
Townsend Analytics
Chicago
USA</t>
  </si>
  <si>
    <t>One example of the use of Capability Maturity Model (CMM), Continuous Quality Improvement (CQI) and Statistical Process Control (SPC) to form an interlocking set of best practices for the improvement of IT service delivery.</t>
  </si>
  <si>
    <t>Capability Maturity Model (CMM)
Continuous Quality Improvement (CQI)
Statistical Process Control (SPC)</t>
  </si>
  <si>
    <t>Their combination.</t>
  </si>
  <si>
    <t>From Capability Maturity Model (CMM):
- They are using the Capability Maturity Model (CMM) as a starting point for the activities that should govern operational process improvement initiatives.
- They suggest that an IT organization that wishes to implement a lasting Continuous Quality Improvement (CQI) initiative be at least at CMM Level 3 (Defined).
From Continuous Quality Improvement (CQI): 
- Core concepts: The “process”, rather than the individual, determines the outcomes of work efforts of mature organizations; Unintended variation in processes, i.e., a lack of ability to perform tasks repeatably and predictably because of poor control of work tasks and flows, can lead to unintended variation in outcomes and thus be the major contributing factor to poor quality; It is possible to achieve continual improvement through small,  incremental steps and changes to processes.
- Steps: Formation of an improvement team that has substantive knowledge of the process needing improvement; Definition of a clear aim; Identification and definition of measures of success; Brainstorming of potential  change strategies to produce improvements; Planning, collecting, and using data for facilitating effective decision making; Application of Statistical Process Control (SPC) to test and refine changes.
- They say the repeated application of the above steps to the problem domain leads to operational IT improvement over time.
From Statistical Process Control (SPC):
- Statistical Process Control (SPC) is a technique that employs tools to gain insight into process performance, and produces insights that can be used to continually develop and improve process performance.
- The goal of SPC charts is to isolate the signals from the noise.
- Repeated application of SPC to the process enables management to determine success (of failure) of the improvement actions taken.
They combine those approaches and show one example.</t>
  </si>
  <si>
    <t>Example:
Change Management process:
- emergency tickets per week
- defective items (i.e., failed change implementations as a proportion of the overall emergency ticket volume)</t>
  </si>
  <si>
    <t>It was used on an IT services and software company serving the global capital markets and market participants.</t>
  </si>
  <si>
    <t>One example of its application on a real company.
First, they raised Change Management process to level 3 of maturity. The process flow can be seen on Figure 2 on paper. The newly redesigned process separated Change Requests into four distinct types: Standard, Pre- Approved, Emergency and Client-Driven. Unique workflows were created for each type, with distinct  differences in the approval requirements, audit requirements and expected implementation timeframes. 
To take the Change Management Process to the next level, a team of key process stakeholders identified  critical metrics from the Change Request Ticket System to gauge current process performance, determinine  effective process controls and identify opportunities for measurable, iterative improvement. Statistical Process  Control (SPC) techniques were used to drive this effort.
They focused on the implementation of Emergency Changes. They ploted a bar chart of “Emergency Ticket” volume by week. It was not suficient. They ploted a P-Control Chart with same defects data, and found some out of control points. 
They reviewed the process and the conclusions revealed that most of the defect tickets were due to poor planning and incorrect or insufficient change and/or audit instructions. As a result, management adjusted the way in which change request tickets were entered into the system.
On the second improvement interaction, they performed additional steps taken to socialize the CQI initiative corporate-wide, to show commitment of senior management, and to provide additional training for the staff.</t>
  </si>
  <si>
    <t>The framework is general in nature and can be adopted to many IT service processes. As such, the approach presented here can  serve as the basis for a roadmap to enable IT organizations to incrementally "move-up" the CMM capability chain, and to  eventually achieve world-class operational results.
Throughout the initiative, communication to staff is crucial to obtain buy-in and to affect the cultural changes that are required to  have lasting impact. The involvement of senior management in support of CQI is an important success factor.
Once improved, processes should be continuously monitored and reevaluated to ensure that any gains obtained are permanent.  Applying SPC repeatedly will show the effectiveness of process changes over time.</t>
  </si>
  <si>
    <t>Yes, it was used on an IT services and software company serving the global capital markets and market participants.</t>
  </si>
  <si>
    <t>The bar chart provides management with neither the information nor tools necessary to make informed managerial decisions regarding the improvement direction of  the Change Management process, or insights into whether the process even needs  improvement.
After the first improvement interaction, the average weekly defect ticket rate dropped  significantly to 2.8%. Whereas before they could expect an average of 10% defect tickets,  following that value had been reduced to 2.8%. The control limits have narrowed. Following the implementation of the new procedures, the UCL has established itself between 5% to 12% (down from 18%-33%).
After the second improvement interaction, they recalculated the control limits and found  that the process variability had improved further to no more than 4%, and the CL had  decreased from 2.8% to 0.4%.</t>
  </si>
  <si>
    <t>Universities:
Information Technology,Anna University, KGiSL Institute of Information Technology
Nandha College of Engineering
India</t>
  </si>
  <si>
    <t>Three examples on how CMMI level 3 companies could manage their processes using control charts with three sigma  limits.</t>
  </si>
  <si>
    <t>Control chart specification x 3</t>
  </si>
  <si>
    <t>SPC
U chart</t>
  </si>
  <si>
    <t>Three software metrics, namely defect density, inspection performance and rework percentage were selected.
Defect Density
Defect density data was obtained from the review, test and audit meetings. Data were obtained mainly through Trouble Reports. 
Two types of defects were considered: code and document defects.
These defects were obtained from the requirements and design documents.
There are five priority levels maintained by the company, namely, Urgent, High, Medium, Low and Not Applicable. As the number of samples with Urgent priority is very small and is insufficient for SPC analysis, Urgent and High priorities are grouped together.
Inputs:
- Defects density of High Priority Defects on Implementation (Requirement Documents)
- Defects density of High Priority Defects on Maintenance (Requirement Documents)
- Defects density of Medium Priority Defects on Implementation (Requirement Documents)
- Defects density of Medium Priority Defects on Maintenance (Requirement Documents)
- Defects density of Low Priority Defects on Implementation (Requirement Documents)
- Defects density of Low Priority Defects on Maintenance (Requirement Documents)
- Defects density of High Priority Defects on Implementation (Design Documents)
- Defects density of High Priority Defects on Maintenance (Design Documents)
- Defects density of Medium Priority Defects on Implementation (Design Documents)
- Defects density of Medium Priority Defects on Maintenance (Design Documents)
- Defects density of Low Priority Defects on Implementation (Design Documents)
- Defects density of Low Priority Defects on Maintenance (Design Documents)
Outputs:
- Control limits
Inspection Performance
Peer review data was used to analyze the inspection performance in the company. 
The company had separate reviewers to review the product and the review process was carried out by reviewers and at the end of each review a “Review Report” was prepared.
The documents such as SRS (Software Requirements Specification), SDD (Software Design Description), IRS (Interface Requirements Specification), IDD (Interface Design Description) and program code were inspected during this process.
There are three types of reviews: Initial Review (IR), Additional Review (AR) and Verification Inspection (VI). 
The review effectiveness was calculated by dividing the number of defects by review times (minutes) for each review.
Inputs:
- Inspection performance of type IR review on SDD (Software Design Description)
- Inspection performance of type AR review on SDD (Software Design Description)
- Inspection performance of type VI review on SDD (Software Design Description)
- Inspection performance of type IR review on SRS (Software Requirements Specification)
- Inspection performance of type AR review on SRS (Software Requirements Specification)
- Inspection performance of type VI review on SRS (Software Requirements Specification)
- Inspection performance of type IR review on UITD (Unit Integration Test Description)
- Inspection performance of type AR review on UITD (Unit Integration Test Description)
- Inspection performance of type VI review on UITD (Unit Integration Test Description)
- Inspection performance of type IR review on UTD (Unit Test Description)
- Inspection performance of type AR review on UTD (Unit Test Description)
- Inspection performance of type VI review on UTD (Unit Test Description)
- Inspection performance of type IR review on code
- Inspection performance of type AR review on code
- Inspection performance of type VI review on code
Outputs:
- Control limits
Rework Percentage
Trouble Report Document (TRD) was the main document from which data was collected. A TRD includes details of many defect items on the same form.
The documentation  and coding rework percentages are analyzed separately as they would possess different trend characteristics.
Inputs:
- Code Rework Performance
- Document Rework Performance
Outputs:
- Control limits</t>
  </si>
  <si>
    <t>- defect density
- inspection performance
- rework percentage</t>
  </si>
  <si>
    <t>The metric data were collected from the trouble report of requirement documents and design documents. 
A total of seven projects were selected for SPC analysis.</t>
  </si>
  <si>
    <t xml:space="preserve">The research work uses 3-sigma to calculate the upper and lower limits to draw a control chart. To evaluate the performance efficiency obtained by using 3- sigma limits, all the experiments are conducted twice, with 3-sigma limits and with 2 standard deviation limits.
The experiments are conducted with all the three metrics. They used 7 projects data.
They investigated points out of control in order to find an interpretation for them. 
</t>
  </si>
  <si>
    <t>3-sigma limits results were compared to2 standard deviation limits. results.</t>
  </si>
  <si>
    <t>From the results shown, it is evident that the usage of 3-sigma minimizes the number of false alarms, thus indirectly reducing the  total cost from both overcorrecting and under-correcting.
Experiments proved that the charts are efficient in monitoring the process stability and can be  used by lower level software industries. And also the results explicitly show that the lower  level companies need not wait for the Maturity period to achieve CMM level 4.</t>
  </si>
  <si>
    <t>Universities:
Tsinghua University’s School of Software
Hong Kong University of Science and Technology
China</t>
  </si>
  <si>
    <t>How quality, measured in terms of defects, varies over time in the presence of changes, and how we can control it.</t>
  </si>
  <si>
    <t>Six common quality evolution patterns for SPC with some action plans.</t>
  </si>
  <si>
    <t>SPC
C chart</t>
  </si>
  <si>
    <t>After examining more than 60 c-charts modeling defects, they identified six common quality evolution patterns.</t>
  </si>
  <si>
    <t>Six common quality evolution patterns for SPC:
- Downward Trend: This pattern represents a decreasing trend of defect numbers in c-charts. This pattern suggests that software quality tends to improve as it evolves. Despite many revisions, the project teams succeeded in  handling the changes while improving software quality.
- Upward Trend: This pattern represents an increasing trend of defect numbers in c-charts. This pattern suggests that software quality is generally deteriorating as more defects are created with changes to the software. In such cases, the project team should immediately institute strict QA procedures (such as systematic testing and code review) to control software quality. The project team should also consider allocating more QA resources to the component.
- Impulse: This pattern represents a short, dramatic increase of defects in c-charts. Each impulse occurs beyond the upper limit and contains one to three data points. Each impulse in this pattern usually indicates a significant update in product features or a sudden change in organizational structures. However, the project teams managed to accommodate the changes and successfully put the software quality back on track.
- Hills: This pattern represents a long lasting high number of defects in c-charts. Each hill occurs beyond the upper limit and contains more than three data points. This pattern suggests that the software experienced serious issues for a long time. Although the project team eventually got it back under control, the long period of poor quality could have adversely affected the software’s reputation. In such cases, the project team should identify the problem’s sources and prevent them from recurring.
- Small Variations: This pattern represents small variations of defect numbers in c-charts. In this pattern, the numbers of defects are relatively consistent. They’re within the control limits, hugging the average value with small variations (within the 3s range).  This pattern suggests that the software quality is apparently under control.
- Roller Coaster: This pattern represents large variations of defect numbers in c-charts. In this pattern, many data points are close to or outside the control limits with large variations (close or above the 6s range) between them. This pattern suggests that the quality is unstable. Better management and planning must be adopted to ensure high and consistent quality.</t>
  </si>
  <si>
    <t>Software maintenance and evolution.</t>
  </si>
  <si>
    <t>They retrieved the confirmed defects from the Bugzilla bug database of Eclipse and Gnome projects and plotted the data on c-charts using the default 3sigma control limits. 
To understand the evolution, they also calculated the number of source code changes (including the added and deleted LOC for each file), on the basis of the CVS/SVN repositories.</t>
  </si>
  <si>
    <t>Just some examples using Eclipse and Gnome projects data.</t>
  </si>
  <si>
    <t>They believe that c-charts and patterns can help QA teams better monitor quality evolution over a long period of time.
The quality evolution patterns in c-charts are useful to understand the overall quality history and thus to prioritize QA efforts efficiently.</t>
  </si>
  <si>
    <t>Vol. 5543TRUSTWORTHY SOFTWARE DEVELOPMENT PROCESSES, PROCEEDINGS, pp. 11-23
International Conference on Software Process: Trustworthy Software Development Processes (ICSP)</t>
  </si>
  <si>
    <t>University:
Department of Informatics, University of Bari
Italy</t>
  </si>
  <si>
    <t>This work is intended as a first step for clarifying how SPC can contribute to solve monitoring issues and guide practitioners towards a more disciplined use of the approach.</t>
  </si>
  <si>
    <t>Four “monitoring problem - SPC based solution” patterns to guide monitoring processes performance.
The solutions arise from experience collected by the authors during empirical investigations in industrial contexts.</t>
  </si>
  <si>
    <t>SPC
Experience collected by the authors during empirical investigations in industrial contexts</t>
  </si>
  <si>
    <t>They propose four “monitoring problem - SPC based solution”  according to their experiences collected in previous empirical studies facing monitoring issues, and the use of Statistical Process Control in industrial projects, along with a systematic review on SPC.</t>
  </si>
  <si>
    <t>Four “monitoring problem - SPC based solution” patterns:
- Pattern 1: Baselines Definition &gt; SPC Theory: By using few data points, it is able to dynamically determine an upper and  lower control limit of acceptable process performance variability.
- Pattern 2: Anomalies Detection &gt; Run-Test Set: 8 SPC literature run tests. In software processes, one should look for systematic patterns of points instead of single point exceptions, because such patterns emphasize that the process performance has shifted or is shifting.
- Pattern 3: Causes Investigation &gt; Run-Test Interpretation: They extend the SPC-theory by providing a specific interpretation (Table 3 on paper) of the anomaly for each run test failure (RT1 to RT8) from the software process point of view, and suggesting possible causes that make the process “Out of  Control”. They have arranged and interpreted the selected SPC indicators (table 2) in logical classes: sigma (RT1, RT2, RT3), limit (RT4, RT5, RT6) and trend (RT7, RT8).
Sigma tests provide an “early” alarm indicator that must stimulate searching possible assignable causes and, if the case, their identification and further elimination.
Limit tests point out an “Occurred Change” in process performance. They highlight the need to recalculate the control limits when the actual ones are inadequate, because they are too tiny or larger than required.
Trend tests highlight an “Ongoing Change”: an ongoing phenomenon that reflects an ongoing shift that needs to be investigated. Typically a failure in this test class can be the result of both spontaneous and induced process improvement initiatives.
- Pattern 4: Sensibility &gt; Tuning Actions: They have formalized relations that relates “what happens” in the process with “what to do” in terms of Tuning Actions needed to tune the sensibility of the monitoring activity (Table 4 on paper).
If the process change is “Occasional”, control limits and the observed process characteristics remain the same.
If the process change is “Occurred”, a new set of data points that represents the new process performance have to be identified. If there is a new source of variability then the different sources must be identified, separated and tracked on different charts.
If the process change is “Ongoing”, additional observations are needed to determine reliable limits for the process because the actual observations express an ongoing change and thus, they cannot be used for determining new control limits. In this case “no action” is advisable.</t>
  </si>
  <si>
    <t>Example:
For each program, the metrics collected and analyzed during project execution were: 
PERFORMANCE = NLOC / EFFORT
NLOC: number of lines of code in a program, excluding lines of comment and blank spaces. If a statement extends over several lines of listing it is considered as a single line of code.
EFFORT: man-hours spent for the reverse engineering/restoration of a cobol program.</t>
  </si>
  <si>
    <t>Each pattern (monitoring problem-SPC based solution couple) was obtained from the generalization of their experience collected during empirical investigations on the use of SPC in an industrial software project.
Data from a legacy software to make examples and validate it:
The renewed legacy software system was an aged banking application,  made of 638 Cobol programs. A total of 289 programs were subject to  reverse engineering, while 349 to restoration.</t>
  </si>
  <si>
    <t>They did provide an example in which SPC was applied to a legacy data set collected during the  execution of a renewal project made up of two subprojects: reverse engineering and restoration, in which the process improvements made were known.
The project data was used to validate, through a simulation on legacy data, whether SPC would have been able to point out the process performance changes during project execution.
They knew about three changes: T1, T2 and T3. In T1 a more structured, formalized and transferable reverse engineering (RE) process was provided to the  developers, in T2, a tool for automating the RE process was introduced, in T3 reading procedures for checking reengineered programs were introduced.</t>
  </si>
  <si>
    <t>Adopting the guidelines during monitoring activities assures various benefits:
- First, it is possible to characterize process performances, even without having any previous knowledge, by deterministically determining a clear set of reference points.
- Second, they provide a conceptual manner for defining process anomalies and, at the same time, an operational means for identifying them.
- Third, they allow to adapt monitoring sensibility, not provided  by the SPC-theory, to the actual process performances. 
By applying the guidelines during monitoring of the reverse engineering (RE) project they were able to: 
- characterize the process in use;
- tune monitoring sensibility continuously;
- identify all the known improvements.
This paper is not intended as the solution to monitoring problems, nor as a silver bullet for applying SPC to software processes. Rather, it should be considered as a perspective on how SPC can contribute to practically  solve some monitoring issues according to our experience from the trench . It can be seen as a first contribution for guiding practitioners towards a more disciplined use of SPC starting from understanding how it can  really address software process monitoring. In this way operational, practical issues and pitfalls of SPC can be faced more systematically.</t>
  </si>
  <si>
    <t>Universities:
Institute of Software, Chinese Academy of Sciences
Graduate University of Chinese Academy of Sciences
Company:
Beijing ZZNode Technologies Development Co., Ltd.
China</t>
  </si>
  <si>
    <t>A process performance Baselines (PPBs) based iteration Defects management (BiDefect) method.
The BiDefect method covers all defect detection activities, e.g. review, inspection, and testing.</t>
  </si>
  <si>
    <t>Performance baseline building method
Process performance analysis method
Statistical performance model</t>
  </si>
  <si>
    <t>SPC
Multiple regression analysis
F test</t>
  </si>
  <si>
    <t>The BiDefect method is developed to address the challenges of quantitative defects management in iterative projects in a Chinese telecommunications company (named ZZNode).</t>
  </si>
  <si>
    <t>The BiDefect method is an integration of three components: Process Performance Baselines (PPBs), iteration Defect Removal Effectiveness (iDRE) model, and Fixing model. The PPBs specify the measures and measurement methods for iterative development. The iDRE model identifies appropriate control points in each iteration. The Fixing model is helpful in determining the ‘sweet spot’ amount  of effort for performing defect detecting and fixing activities in the system-testing process, In a word, the BiDefect method can support initial estimating, analyzing, re-estimating, and controlling defects for iterative  development projects.
Process Performance Baselines: Authors suggest 10 metrics (Table 1 on paper) to be collected in iterations and the use of SPC (XmR charts) to derive central line and control lines. They use the Baseline-Statistic-Refinement (BSR) method and the XmR (individuals and moving range) control chart to establish PPBs.
BSR method is suitable for both stable and unstable software processes. It is based on statistical technique, e.g. Run chart, Pareto diagram, Control chart, and it consists of 6 steps:
- Identify quantitative objectives of processes
- Collect data and construct data samples
- Evolve process performance baseline
- Causal analysis for instability of process performance
- Establish process performance baseline
- Refine process performance baseline
iDRE Model for Each Iteration: iDRE model improves the implementing method to analyze defect removal effectiveness of each kind of activity in iteration instead of defect removal effectiveness of each lifecycle phase. In  addition, the iDRE model collects defect data through each defect-related activity, but does not analyze them until all features have been implemented (which means before the integration-testing activity of each iteration). The selected control points in the iDREmodel are before the integration-testing activity of each iteration. In the iDRE model, the PPBs for defect injection rate, defect removal effectiveness, pre-release defect density, test  efficiency, and rework efficiency are adopted.
The steps for applying the iDRE model are:
- At the beginning of projects, the defects that could be removed in different kinds of activities of each iteration are estimated based on the PPBs of defect removal effectiveness and defect injection rate. The control limits of the defects number are also defined.
- Before the integration-testing activity of each iteration starts, the defects that have already been detected and corrected  are collected and analyzed. The number of defects that could be removed in integration testing is re-estimated based on the actual defects removed before integration testing and the quality objectives of the iteration. If the actual defects removed before integration testing are out of control limits, root cause analysis should be performed and corrective actions should be  implemented.
- Before the system-testing phase, i.e. when all iterations are finished, the number of defects removed in all iterations are  collected and analyzed. On the basis of the quality objectives of the project, the number of defects that could be removed in  system-testing phase is re-estimated. If the re-estimated defects that could be removed in system testing are out of the  control limits, root cause analysis should be performed and corrective actions should be implemented if necessary. In  addition, the defect-detecting effort and the defect-fixing effort of the system-testing activity are reestimated based on the  PPBs of test efficiency and rework efficiency.
Fixing Model for System Testing: It includes PPBs of three measures: percentage of detecting effort, percentage of fixing  effort, and defect injection distribution: %EffFix = A × %DIRequirements + B × %DIDesign + C × %DICoding + D
where: %DIRequirement (or %DIDesign, %DICoding) represents the relative share of all defects detected during system testing  that were injected during the requirements (or design, coding) activity. %EffFix represents the percentage of fixing effort in  total effort of project. The parameters A, B, C, and D should be specified using multiple regression analysis of historical data, and then be evaluated by statistical method, e.g. F test.
Using the PPBs of percentage of detecting effort, percentage of fixing effort and defect injection distribution, the fixing model  can estimate the amount of effort for performing defect detecting and defect-fixing activities, and the number of defects injected in each activity. Using the regression equation, the fixing model can re-estimate the effort of defect fixing based on the actual defects.</t>
  </si>
  <si>
    <t>- Defect injection rate of requirements, design, coding, and testing activities = number  of defects injected at the activity/total number of defects of the project
- Defect removal effectiveness of requirements, design, coding, and testing activities = number of defects removed at the activity/(number of defects existing on activity entry + number of defects injected during development of the activity)
- Pre-release defect density = number of defects removed before product  release / product size
- Post-release defect density = number of defects detected within 1 year after product release / product size
- Productivity = product size/total effort of project
- Defect injection distribution = number of defects injected in requirements (or design, coding, and testing)/total number of defects removed in system testing × 100%
- Percentage of detecting effort = effort of defect-detecting activity in system-testing stage / total effort of project × 100%
- Percentage of fixing effort = effort of defect-fixing activity in system-testing stage / total effort of project × 100%
- Test efficiency = number of defects / defect - detecting effort
- Rework efficiency = number of defects / defect - fixing effort</t>
  </si>
  <si>
    <t>Iterative development.</t>
  </si>
  <si>
    <t>The company data.</t>
  </si>
  <si>
    <t>After applying BiDefect method for several years, ZZNode evaluated its effect through conducting interview using questionnaire and analyzing historical data. 
Five performance measures including productivity, post-release defect density, pre-release defect density, number of customers, and customer  satisfaction were selected to analyze the improvement track of ZZNode.</t>
  </si>
  <si>
    <t>In the project with actual values.
In the organization, with historical data.</t>
  </si>
  <si>
    <t>ZZNode conducted interviews with senior managers, project managers as well as engineers on the effect of applying BiDefect, and highlighted some benefits of quantitative management supported by BiDefect in two aspects: (i) better management of process data repository; (ii) quantitatively control projects by using BiDefect.
On the basis of the application of quantitative process management supported by the BiDefect method, ZZNode was appraised and rated at CMMI maturity level 4. Through the implementation of BiDefect, the customer satisfaction of ZZNode had been promoted together with the  improvement of product quality.</t>
  </si>
  <si>
    <t>At the beginning of the projects, effort, schedule, and defects data were estimated based on the project’s quality and process performance objectives as well as organization’s PPBs. 
During the development of projects, performance of schedule, cost, and quality were monitored and controlled by using BiDefect. The iDRE and fixing models were coherent to organization’s business objectives, and covered the entire development lifecycle.</t>
  </si>
  <si>
    <t>Company:
Systematic Software Engineering A/S
Denmark
Company:
Scrum Training Institute
USA</t>
  </si>
  <si>
    <t>One example of the application of high maturity project management to a Scrum environment.
The company was at maturity level 5 when decided to adopt Scrum and did it controling the processes.</t>
  </si>
  <si>
    <t>SPC
CMMI
Scrum
Lean</t>
  </si>
  <si>
    <t>Putting them together</t>
  </si>
  <si>
    <t>Two measures were used: Fix time after a failed build and flow in implementation of story.
Fix time after a failed build
The main reason to measure how long it takes from a build failure on the shared build server until the next succeeding build has to do with speed and quality.
In order to support the measure of fixtime, a standard build-server infrastructure was established for all projects. Data from build servers are automatically collected and stored in a shared database. Excel sheets were established to automatically collect data from this database and present the data in statistical control charts.
Periodically the data are collected by management and analyzed for statistical process control and included in the monthly project review with the project manager. 
Inputs:
- Time to fix a failed build
Ourputs:
- Control limits
Flow in implementation of story
The measures for flow are supported by a standard checklist for implementing stories used by all developers at Systematic.
Assume a story is estimated to be 3 workdays of effort. However for various reasons it takes 9 workdays to implement the story. The flow of this story implementation is then defined as 3 days calendar time of work implemented over 9 calendar days, a flow of  3/9 or 33% and was measured for all stories.
Inputs:
- Flow of implementation of Story
Outputs:
- Control limits</t>
  </si>
  <si>
    <t>- Fix time after a failed build: the number of working hours from the time a defect is identified on the shared build  server until that defect is fixed and the shared build is successful.
- Flow in implementation of story: the number of estimated workdays of effort / implementation work days</t>
  </si>
  <si>
    <t>Scrum</t>
  </si>
  <si>
    <t>Data from projects of the company over the years.</t>
  </si>
  <si>
    <t>The productivity of two projects were compared to other projects in Systematic and shows their productivity to be 140% and 360% better than the average. An analysis and interview with these projects showed that they had: Already a good Scrum implementation, which was partly driven by focus on fix-time for  failed builds, and supported with a good infrastructure for building and testing; Focus on ensuring that work loaded into a sprint is truly ready, which was  partly driven by focus on the flow of story implementation; A clear understanding of how the product owner activities were performed by who and when.</t>
  </si>
  <si>
    <t>Between projects of the company.</t>
  </si>
  <si>
    <t>Using CMMI and Scrum together results in significantly improved performance while maintaining CMMI compliance.
The general experience is that the outliers are often caused by issues, that if not addressed will  cause  impediments for future sprints, and a measure like “fix-time for failed build”, will help to  ensure that these impediments are identified and resolved. 
When they started measuring flow it was around 30%, from 2007 to 2008 it increased to 59% for Q4 2008. Efficient flow eliminates the waste associated with context shifts and handovers. In addition the team members  find it more satisfying that work initiated in a sprint is sufficiently clarified to allow for a smooth implementation during the sprint.</t>
  </si>
  <si>
    <t>Yes, in many projects, but they detail the performance of two projects.</t>
  </si>
  <si>
    <t>The two projects shows a “fix-time after failed build” to be in statistical control with an  average fix-time of 1,9 hour and a maximal fix-time of 7 hours and had improved “flow of  implementation of story” from 32% in start of 2008 to 59% by the end of 2008. 
Both measures are established using the disciplines from CMMI and analyzed using  statistical process control techniques. These techniques help us to understand the natural  variation in the measures, and thereby helps to focus  on the largest or most special causes of variation. By addressing these causes systematically the projects achieved the capability  to perform complete test and release within 2 calendar days of each one month sprint.
The causes were addressed and resolved with an attitude based on Lean and agile values,  where management in a respectful way supported the projects by eliminating impediments.  The focus was on the system as a whole, and how to improve it based on the insight  achieved through the measures.</t>
  </si>
  <si>
    <t>Communications in Computer and Information Science Vol. 59 CCIS, pp. 280-287
International Conference on Advanced Software Engineering and Its Applications</t>
  </si>
  <si>
    <t>University:
Faculty of Science and Engineering, Hosei University
Company:
Business Cube &amp; Partners, Inc.
Japan</t>
  </si>
  <si>
    <t>A new practical method for determining when to stop software testing: a new quality control charting to help making  the right decision for it, by employing the moving average model and boot-strap scheme.</t>
  </si>
  <si>
    <t>moving average model
boot-strap scheme</t>
  </si>
  <si>
    <t>They propose a new quality control charting to help making  the right decision for it, by employing the moving average model and boot-strap scheme.</t>
  </si>
  <si>
    <t>They choose the number of remaining software faults as the estimator.
One of the most simple quality control charting is to plot the estimates of the number of remaining software faults along with the index i. The index i shows the time point of performing the estimation Xi, and the time of  estimation is ti.
In principle, xi contains some statistical errors even if ti is close to the end of the planned testing schedule. In order to reduce the fluctuation of xi on the control chart, they use a k-term moving average of Xi (at least k &lt; n) for  the evaluation. They think this is the second easiest way to plot the control chart, however, the variance of the moving average is affected according to the correlation of Xis.
Since no one iteratively performs random (black-box) software test in the real situation, they obtain only one series of xi (i = j, j + 1, . . . , n) from the software faults detection process. This means that they cannot evaluate Cov[Xl,Xm] in such a usual software testing environment.
Conversely, if they perform iteratively random software testing of K times, they will have K sets of the sequence xi, thus they can evaluate the sample covariances.
In order to evaluate K sample sequences of the estimates they use a bootstrap sampling method based on the incomplete gamma function model.
Their software quality control chart employs the moving average with its standard deviation.
The steps and formulas are given on paper and are hard to explain. Authors provide one example too.</t>
  </si>
  <si>
    <t>- the number of remaining software faults</t>
  </si>
  <si>
    <t>Just one example.</t>
  </si>
  <si>
    <t>In the practical judgment of software release time, it is almost impossible for the testing managers to grasp the total cost of software development, although it has been frequently discussed in the literature of software  release problems. 
The proposal in this paper can give one of the feasible solutions to make the right judgment on the software release time in the actual management environment, and will provide a method of online monitoring for  the quality software.</t>
  </si>
  <si>
    <t>University:
Korea Advanced Institute of Science and Technology
Company:
Agency for Defense Development
South Korea</t>
  </si>
  <si>
    <t>The primary purpose of their research is to offer a software reliability assurance framework for weapon system developments in Korean defense domain.</t>
  </si>
  <si>
    <t>A framework to assure software reliability of weapon systems in Korean defense domain:</t>
  </si>
  <si>
    <t>Software reliability models</t>
  </si>
  <si>
    <t>They created a framework for weapons systems.</t>
  </si>
  <si>
    <t>A framework to assure software reliability of weapon systems in Korean defense domain:
Stages and activities. They can be seen on Figures 1 and 2 on paper. The each stage in the framework for SRA is preformed simultaneously with a software development process  as shown in the Figure 2.
Domain Analysis
- Draw up a functional profile
- Identify the needs of software reliability
- Define the fault/failure type and the fault/failure severity
- Understand a software development process
- Understand a software development environment
Establishment of Software Reliability Goal
-  Make trade-off analysis between software reliability and software development characteristics
- Establish the quantitative level of software reliability
Metrics Identification related to Software Reliability
- Conduct a survey of software metrics
- Identify software reliability metrics
- Establish templates for software reliability metrics
Data Collection
- Establish a data collection plan
- Collect data through templates
Data Analysis
- Analyze collected data through software reliability metrics
- Analyze artifacts in software development process
- Elicit improvements 
Evaluation of Software Reliability
- Draw up an operational profile
- Allocate software reliability goal
- Predict software reliability through software prediction models
- Estimate software reliability through software estimation models
- Elicit improvements
Application of Improvements
- Review improvements
- Establish a device for software reliability improvement</t>
  </si>
  <si>
    <t>Example:
Metrics for requirements tracking
- Requirement change ratio
- Requirement Traceability
Metrics of complexity
-Cyclomatic Complexity
- Halstead Software Science metrics
Metrics of Inspection and review
- Defect Density
- Man hours per major defect detected
- Defect removal efficiency
- Defect distribution
Metrics of testing
- Fault Density
- Man hours per major fault detected
- Fault removal efficiency
- Cumulative fault profile
- Test coverage
- Fault distribution
Metrics of Reliability Growth Models
- Failure rate
- Remained/Expected failure count
- Reliability
- Failure intensity</t>
  </si>
  <si>
    <t>Yes, weapon system developments</t>
  </si>
  <si>
    <t>-
Fot the example, they used one comapny historical data on two products.</t>
  </si>
  <si>
    <t>They used the framework on a company. They call Software Company K.
They collected the historical data of A-weapon system developed by a software company (Software Company  K), which is one of MND (Ministry of National Defense) contract companies, with the templates they created for data collection.
Firstly, requirement change ratio and requirement traceability are used to check how well the requirements can be traced to the latter phases during the development life cycle.
Secondly, complexity metrics are provided as the quantitative judgment criteria for minimizing defects in the design and implementation phases.
Thirdly, to examinine the effectiveness of inspection and review activities at Software Company K, they conducted the analyses with pre-identified metrics such as defect density, man hours per major defect  detected, defect distribution and defect removal efficiency.
Finally, testing metrics such as fault density, man hours per major fault detected, fault removal efficiency, fault  distribution, cumulative fault profile, and test coverage, were used to analyze the effectiveness of the validation activities.
They performed the analysis with three different reliability prediction methods, an application of industry data, Musa Prediction Method, and prediction based on COQUALMO (COnstructive QUALity MOdel). 
First, software reliability prediction is gauged by the industry data which describes typical defect potentials and delivered defects at different SEI CMM levels.  The  average potential defect density for a SEI CMM level 4organizations is 0.038 defects/KSLOC. The defect density at the end of implementation phase shows that the weapon system development has three times higher defect density than the industry average.
Second, they carried out Musa Prediction Method. For the estimation of reliability using the Musa model, they had to decide the initial failures for the system.
Third, they put through the prediction based on COQUALMO. It predicts the number of remaining defects based on input parameters. For the analysis, they  set PMAT(Process Maturity) driver as “Very High”, which reflects CMMI level 4 for Software Company K. The analysis results based on COQUALMO were compared to the actual defect density at end of implementation phase of Software Company K.
Software reliability estimation of the weapon system is accomplished by using the CASRE Tool. The experienced failure data set was analyzed by interval domain models, which are Generalized Poisson model, NHPP based interval model, Scheidewind model, and Yamada S-Shaped model, in the CASRE and  Schick- Wolverton model was not applied.
Goodness-of-fit test helps to determine how closely the model results fit to the actual failure data. In the empirical analysis we performed, the Chi-Square  statistic verification was used because failure data set is interval based. However, they could not find any well-fitted model from the analysis.
Based on this analysis, they proposed som improvements. The effectiveness of the framework is shown by the comparison between the two weapon systems, before and after the application of the framework. To validate the hypothesis that the framework contributes to decreasing the number of defects at earlier stages, they experimented with data set 1 of A-weapon system and data set 2 of B-weapon system by using the MINITAB tool. They used a statistical method that is a two sample t-test with confidence interval of 95%.
The result from the t-test shows that the P-value (0.000) is smaller than the significance level (0.05). Consequently, there is a difference in the number of defects decreased at the earlier stages before and after the application of  the framework. 
Theyalso analyzed the trend of defect density between the two systems. The trend of the defect density in Bweapon system is more stable than the one in A-weapon system.</t>
  </si>
  <si>
    <t>To show application of the framework, they performed a reliability analysis with the collected experience data set from Software  Company K. The analysis results can be reflected for the improvement of software development process. 
Furthermore, they validated the effectiveness of the framework by comparing the analysis results from the two weapon systems:  one with application of the framework and one without. The weapon system with the framework applied showed the improvement  in software quality.</t>
  </si>
  <si>
    <t>Yes, they used the framework on a company. They call Software Company K.</t>
  </si>
  <si>
    <t>Software Company K does not have inspection process for the early stages in SDLC. Instead,  they use a formal review process for the verification of the artifacts.
No formal review was performed for the artifacts produced from the design and  implementation phases. Therefore, it was very difficult to analyze all the defects detected in  the early stages. For the analysis on defect removal efficiency, the percentage of defects  removed during each phase was not studied.
On the average, Software Company K spent about 1.35 hours to detect a major defect in the  review process. However, there were some missing data values for preparation effort and  rework effort in the reports created from  the formal reviews. Therefore, it was impossible to accurately estimate the effectiveness of the formal review activities at the company.
According to the results of fault distribution, fault type and fault severity level are converged  at a few factors; Even if Software Company K defines the defect type and severity level at  the organizational level. Many developers have problems in clearly understanding the  criteria of the classifications.
The experienced failure data set was analyzed by interval  domain models, which are Generalized Poisson model, NHPP based interval model, Scheidewind model, and Yamada S-Shaped model, in the CASRE and  Schick- Wolverton model was not applied. However, they could not find any well-fitted model from the analysis.
Based on that analysis, they derived some process improvements. To develop high reliable  weapon systems, it is necessary for all the  stakeholders to understand and recognize the software reliability concept and importance. Namely, a top-down support from the  enterprise level and bottom-up training  from the engineering level must be harmonized within the organization.</t>
  </si>
  <si>
    <t xml:space="preserve">University:
Singapore Management University
Singapore </t>
  </si>
  <si>
    <t>Their goal is to investigate the performance outcomes  of project teams that deviated from this mandate by  adopting an agile approach to the implementation of the CMM KPAs in their projects.
Research questions:
- Are there specific conditions that encourage the shift from standardized processes to non-standard software development processes?
- Do the non-standard approaches that mixed planbased processes with agile methods lead to significant improvements in eventual project performance?</t>
  </si>
  <si>
    <t>A model to estimate the probability of a project team adopting a non-standard process. This is called the propensity score for a project.</t>
  </si>
  <si>
    <t>Regression analysis
Regression analysis</t>
  </si>
  <si>
    <t>They modeled the variables that influence the decision between agile or traditional methodologies.</t>
  </si>
  <si>
    <t>A model to estimate the probability of a project team adopting a non-standard process.
Development process Choice = α0 + α1* (client specific knowledge) + α2* (extent of client involvement)+ α3 * (design and technology newness) + α4* (estimated project effort) + α6* (estimated code size) + ε1
The values for the constants can be observed in Table 1 on paper with their significance.
Inputs:
- Client specific knowledge:a project manager survey before the start of the project.
- Extent of client involvement: the estimated percentage of time (relative to the total project time) that the client would spend with the development team.
- Design and technology newness: how familiar the project team is with the technology and design concepts needed for a new project. This variable was measured through a survey that was administered before  the start of each project.
- Estimated project effort: total person-hours estimated for the project.
- Allocated team size: number of persons allocated for the project at the start of the project.
- Estimated code size: estimated KLOC of the project.
Outputs:
- Propensity score.
Steps to build the model:
- Through interviews, discussions, non-intrusive observations, and surveys they identify the possible list of factors that drive the adoption  of the non-standard process implementations at the research sites.
- After collecting data on the variables identified in step 1 and statistically verifying them, they estimate the probability of a project team adopting a non-standard process. This is called the propensity score for a project.
- They separate the sample of our projects into “treated” (the projects that adopted non-standard processes) and “controls” (the projects that selected the standard processes). Using the propensity scores calculated in step 2,  they “match” the individual projects in the “treated” sample with similar projects in the “controls” sample. 
- By statistically comparing the performance outcomes of the “treated” projects with the  matched projects from the “controls” group (i.e.,projects with similar propensity score have a similar probability of adopting a non- standard process), they draw inferences on the performance impacts of the process choice.</t>
  </si>
  <si>
    <t>They use five different performance indicators to quantify the goodness of the software development process:
- Development productivity: the ratio of software code size in KLOC to the total development effort in person  hours.
- Defect Density: the number of unique problems, per KLOC, that were reported, before project signoff, by customers during the acceptance tests and production trials.
- Reuse: the amount of project code, measured as a percentage of the total project code size, which was obtained from the central generic code libraries maintained by the two data collection sites.
- Rework: the percentage of total actual project hours spent on fixing bugs reported by customers during acceptance tests and during the warranty period.
- Project Management Effort: the percentage of total actual project hours spent on project management activities.
- Client specific knowledge:a project manager survey before the start of the project.
- Extent of client involvement: the estimated percentage of time (relative to the total project time) that the client would spend with the development team.
- Design and technology newness: how familiar the project team is with the technology and design concepts needed for a new project. This variable was measured through a survey that was administered before  the start of each project.
- Estimated project effort: total person-hours estimated for the project.
- Allocated team size: number of persons allocated for the project at the start of the project.
- Estimated code size: estimated KLOC of the project.</t>
  </si>
  <si>
    <t>Agile vs. traditional.
Offshore software development.</t>
  </si>
  <si>
    <t>Data from two different leading offshore software firms that fit our criterion. The development centers involved in our study had been  assessed to be operating at the CMM and People CMM (PCMM) level-5,  and had won several awards for superior quality management practices.
In a three year time period they followed 112 software projects from  start to finish, and gathered detailed data on the software processes  and project performance of each of these projects.
Out of the 112 projects, 34 project teams employed non-standard  process.</t>
  </si>
  <si>
    <t>In the absence of experimental data, they use observational data collected through our field research. They  then employ a propensity score stratification analysis method to infer the causal relationships raised by the research questions.
As part of the CMM process, each project was required to accurately and consistently report the data used for  this paper. They randomly sampled  portions of the data at regular intervals to check foraccuracy and  consistency. In addition, the data for all the 112 projects used in the study was audited, and verified as correct,  by the quality control group of each firm. Furthermore, except for the data from the 34 projects that followed  nonstandard software development processes, all data used in this study was audited by external agents as  part of the regular CMM level-5 compliance checks.
The model Chi-Squared statistic value is significant at 1% level, indicating that our model is statistically valid.</t>
  </si>
  <si>
    <t>They use their model to find similar projects between agile and traditional groups, and then compare both projects performance indicators.</t>
  </si>
  <si>
    <t>From the empirical results, they observe that larger projects (in terms of development effort  and code size) as well as project teams that had a larger extent of client-specific knowledge demonstrated a lower probability to adopt the nonstandard development processes.
They also observe that the projects using completely new technology and design were more likely to use the non-standard development process.
When clients were involved to a larger extent with the project teams, they were less likely to adopt agile development processes.
The best predictors of process choice, in terms of probability of choice being made, are the design and technology newness metric,  the planned project effort, and the client specific knowledge metric. The other two indicators (estimated code size and extent of  client involvement metric) have much smaller but still statistically significant effects.
The results from their comparison indicates that projects that adopted a non-standard development processes, by augmenting plan-driven processes with agile  methods, performed significantly better than their counterparts in terms of improved productivity, and higher reuse levels. However, they do see a minor increase in the defect density levels in the projects that chose the non-standard development processes. At the same time, they also notice that the required effort to fix these errors, as captured by the rework performance variable, significantly reduced.
Project managers could thus use this model, at the start of the project, to decide if changing some of the processes used for the KPAs would result in better project performance.</t>
  </si>
  <si>
    <t>Lecture Notes in Computer Science (including subseries Lecture Notes in Artificial Intelligence and Lecture Notes in Bioinformatics) Vol. 5891 LNCS, pp. 337-346
International Workshop on Software Measuremen (IWSM)</t>
  </si>
  <si>
    <t>University:
Dep. of Computer Science, University of Alcalá
Spain</t>
  </si>
  <si>
    <t>Objectives for this research:
- To establish, experimentally, the proportion of project effort that can be attributed to documentation elaboration.
- To verify, experimentally, the degree of validity of the estimation methods (COCOMO II, NASA or Function Points) for estimating the size and the necessary effort to develop the documentation related to a software development project.
- To propose an empirical correction factor for the adjustment of project effort in documentation intensive projects.</t>
  </si>
  <si>
    <t>An empirical correction factor for the adjustment of project effort in documentation intensive projects.</t>
  </si>
  <si>
    <t>Estimation methods (COCOMO II, NASA and Function Points)</t>
  </si>
  <si>
    <t>They tried to verify, experimentally, the degree of validity of the estimation methods and to propose a correction factor.</t>
  </si>
  <si>
    <t>An empirical correction factor for the adjustment of project effort in documentation intensive projects.
They were able to determine, initially, a coefficient of 165 for the relation between software size (in lines of code) and documentation size (in characters).
ED = a * (s)^b * d
Inputs:
- s: the product size in thousands of lines of code
- a and b: adjustment constants
- d: an adjustment factor for software documentation
Outputs:
- ED: the development effort in hours, bearing in mind the effort dedicated to software documentation.
The above-mentioned coefficient d has, for the projects studied, a value that fluctuates between 1.53 for the biggest project and 1.13 for the smallest, assuming that the nominal effort of a project, in which no documentation is carried out, has a value of 1. If it is understood that the documentation  variable takes the nominal value (1) for a project in which the documentation process takes 11% of the total software development effort; then the documentation cost coefficient (d) would fluctuate between 1.01 for the smallest and 1.31 for the largest. 
Therefore, the effort adjustment factor of a software project as a result of intensive documentation production is the following:
ED = d * Ed
where d=[1.01, 1.31], 
ED is the adjusted effort in hours
Ed is the development effort without taking documentation generation effort into consideration.</t>
  </si>
  <si>
    <t>- Document size = number of characters (without counting blank spaces). An image is equivalent to 1200 characters.
General Information on Size
− Initial Function Points, calculated in the architecture design phase
− Final Function Points, calculated in the detailed design phase
− Lines of code, calculated from initial function points (keeping in mind that 1 function point is equivalent to 29 Visual Basic 5.0 lines of code)
− Lines of code, calculated from final function points
− Final (real) lines of code
General Information on Effort
− Estimation of effort distribution for each development phase
− Real effort distribution for each development phase
Information relative to documentation. For each one of the documents considered,
information was registered regarding:
− Number of versions
− Estimated size
− Size of each version
− Final Size
− Estimated effort for elaborating a document
− Real effort for elaborating a document</t>
  </si>
  <si>
    <t>One experiement including development and documenting.</t>
  </si>
  <si>
    <t xml:space="preserve">An experiment was developed and carried out in a course in the 5th year studies in Computer Science. The students are grouped in teams of 4 members.  Each team is responsible for developing a software project. Each team was assigned a tutor responsible for determining the initial system specifications to be  developed and for revising the different installments that the development team elaborates during the project.
During the development of the project, the teams followed the European Space Agency (ESA) standard for software, that recommends the execution of the  following documents: Service proposal document, Software Quality Assurance Plan (SQAP), Software Configuration Management Plan (SCMP), Software  Project Management Plan (SPMP), User Requirements Document (URD), Software Verification and Validation Plan (SVVP), Software Requirements Document  (SRD), Initial Function Points Document (PFI), User Interface Document (IFAZ), Architecture Design Document (ADD), Detailed Design Document (DDD), Final  Function Points Document (PFF), Software Verification Report (SVR), Software Transference Document (STD), Software User Manual (SUM), Audit Document  (AUD) and Project History Document (PHD). The phases where each document was created can be seen on Table 1 on paper.
With the expressed aim of analyzing the aspects related to software documentation during the project, the following specific activities were executed: 
- From the beginning, the software system to be developed was defined using a Software Requirements Specification which included the main system  functionalities.
- During the project, the software development teams had to fill out an oversight report, thereby assessing the size and the total effort of the activities carried  out, and specifically for those activities related to the elaboration of software documentation.
A document on the project history was prepared to reflect the most relevant facts that came about during the project lifecycle.
It was determined that the document measurement unit is the number of characters (without counting blank spaces). And an image is equivalent to 1200 characters.
</t>
  </si>
  <si>
    <t>They compared their proportional value to the ones used on estimation methods (COCOMO II, NASA or Function Points) for estimating the size and the necessary effort to develop the documentation related to a software development project.</t>
  </si>
  <si>
    <t>From projects studied, the effort dedicated to documentation elaboration fluctuated between a minimum value of 12.34% and a maximum value of 34.67% of the total development effort. The average of the projects studied was 25.47%. 
They were unable to come up with an equation to establish a relationship between the documentation size and the percentage of the total effort dedicated in its elaboration.
First, the methods to estimate the documentation size of a project were studied. It was decided that the NASA estimation method for a documentation intensive project, as well as  those considered in the present study, do not offer results that can be considered acceptable. 
The size obtained through the NASA estimation method offers values between 10% and 14% of  the real size of documentation elaborated. 
In conclusion, in general terms, they observed a progressive increase in the relation between  t he final number of lines of code of each project andthe size of the documentation in number  of characters. This relation has a coefficient of 141 for smaller projects and a coefficient of 190  for the bigger projects. For medium-sized projects, they observed coefficients of 170, 180, etc.  The range of variation is fairly narrow at 1.3. Therefore, they were able to determine, initially, a coefficient of 165 for the relation between software size (in lines of code) and documentation size (in characters).
If we consider the calibration of the 1998 COCOMO II model [4], it is observed that, for the  documentation variable (DOCU), some values for the nominal, high and very high ranges are  given (1.00, 1.11 and 1.23) which are within the range of those calculated in the present  projects. Values from nominal to very high have been taken, since bearing in mind the project  characteristics described, the documentation generated in this experiment is at least nominal,  if not high or very high.</t>
  </si>
  <si>
    <t>Universities:
Laboratory for Internet Software Technologies, Institute of Software, The Chinese Academy of Sciences
School of Computer Science and Engineering, BeiHang University
China</t>
  </si>
  <si>
    <t>A novel Personal Software Process Assessment method by incorporating Data Envelopment Analysis (DEA) and Analytical Hierarchy Process (AHP)—PSPADA, which can deal with the multivariate input/output, VRS and managerial preference problems simultaneously.</t>
  </si>
  <si>
    <t>Their previous work
Data Envelopment Analysis (DEA)
Analytical Hierarchy Process (AHP)</t>
  </si>
  <si>
    <t>The PSPADA method can be regarded as an straightforward extension of their previous work by introducing mechanism of incorporating Decision-Making preferences, and it also builds on their previous work by scaling the DEA-based projects assessment method down to fine-grained personal software processes.</t>
  </si>
  <si>
    <t>PSPADA assessment model based on DEA and AHP
Firstly, since the highest capability score is assigned to the PSP which has the maximal ratio (weighted sum of outputs/weighted sum of inputs), they prefer the smaller values of input metrics and bigger values of output  metrics.
Secondly, they must consider the relationship of the input and output metrics. For example, we should discard a metric if the information of it has been covered by other several metrics or has strong relationship with some  other input/output metrics. 
Thirdly, there should be no more than ten input and output metrics for every assessment process, the reason is that employing too many input and output metrics will tend to overestimate capability.
Fourthly, we have to get all the values of input and output metrics for all the PSPs. Note that they must be all positive values.
Fifthly, different input or output metrics can have different measurement units.
They first establish the personal process capability assessment models by synthesizing the cone ratio DEA model (C^2WH) and AHP. The PSPADA assessment model can be expressed in linear program (LP) form (1) and dual form (2) on Table 1 on paper.
The scalar variable θ in (1) and (2) represents the nonnegative capability score of each PSP, and it ranges from 0 to 1. If Pu (Pu∈P) receives the optimal value θ u=1, then it is of relative high capability, but if θ u&lt;1, it is of relative low capability.
It should be noted that PSPADA is a relative method and compares each PSP’s capability with all other PSPs in the same process set P, so PSPADA can only be used for the assessment of relative capability, not absolute capability. Here, the relative means that the capability of Pu is a comparative measure based on the process set P used in these models.
Besides the capability score θ, they also calculate another two variables: ω and μ.
- The preference weights of input metrics (ω):ω=( ω1, ω2,…,ωm)T, where ωb reflects the relative importance of the input metric (Ib) in Decision-Making preferences.
- The preference weights of output metrics (μ):μ=(μ 1,μ 2,…, μs)T, where μk reflects the relative importance of the input metric (Ok) in Decision-Making preferences.
The authros detail their two algorithms (Algorithms 1 and 2 on paper) for incorporating decision-making preferences and estimating return to scale.
Inputs:
- Data from PSP metrics
Steps:
- Decide inputs and outputs metrics
- Apply necessary tranformations on data
- Gather Decision-Making matrix
- Apply Algorithm 1 to the dataset to introduce Decision-Making preferences by establishing  p reference cones
- Calculate the capability assessment results of the PSPs
- Apply Algorithm 2 to perform the return to scale analysis. 
Outputs:
- Capability assessment results of the PSPs
- Return to scale analysis</t>
  </si>
  <si>
    <t>Example:
- Schedule = Development time (minute)
- Scale = Source line of code
- Scale estimation accuracy = (|Planned Scale − Actual Scale| / Actual Scale)
- Time estimation accuracy = (|Planned Schedule − Actual Schedule| / Actual Schedule)
- Reciprocal of defect density = (Total Defects / Scalein KLOC)
- Process yield = Number of defects removed before compiling and unit test / Total defects</t>
  </si>
  <si>
    <t>Example:
A standard and representative PSP dataset selected from Putz’s book.</t>
  </si>
  <si>
    <t>They present experiment results of PSPADA’s mechanisms of incorporating Decision-Making preferences,  establishing reference sets and estimating return to scale on a standard and representative PSP dataset selected from Putz’s book.
They derive six sample metrics from PSP recommended metrics for personal process capability assessment:
- Schedule = Development time (minute)
- Scale = Source line of code
- Scale estimation accuracy = (|Planned Scale − Actual Scale| / Actual Scale)
- Time estimation accuracy = (|Planned Schedule − Actual Schedule| / Actual Schedule)
- Reciprocal of defect density = (Total Defects / Scalein KLOC)
- Process yield = Number of defects removed before compiling and unit test / Total defects
The time consumed by development processes should be taken as the input metric, while other metrics are regarded as the output metrics in the PSPADA method. 
Among the output metrics, since PSP regards defect reduction and the accuracy of process improvement  estimation as the two primary goals of personal process improvement, the “Scale Estimation Accuracy” and  "Time Estimation Accuracy” are chosen to describe process capability in estimation accuracy, while the  "Reciprocal of Defect Density” and “Process Yield” are used to measure the improvement in defect reduction.
There are three metrics requiring transforming: the “Scale Estimation Accuracy”, the “Time Estimation  Accuracy” and the “Defect Density”. Because an increase in an input should contribute to increased output,  these three metrics, which are undesirable outputs in DEA terminology, should be transformed.
They next apply PSPADA’s Algorithm 1 to the dataset to introduce Decision-Making preferences by establishing  p reference cones. Since there are five output metrics plus one input metric, they only consider the impact of  Decision-Making preferences on the output metrics. The Decision-Making preferences were gathered from 6 project managers in ISCAS regarding the 5 output metrics. When these managers emphasize more needs for estimation accuracy improvement than defect reduction, they obtain a Decision-Making matrix Bestimation. When these managers pay more attention to defect  reduction than estimation accuracy improvement, they  obtain another Decision-Making matrix Bquality.
Since the two matrices meet the consistency requirements through the consistency validation with CR≤0.1, they construct the output preference cones Uestimation and Uquality by using Algorithm 1. By incorporating these preference cones into the model, the capability assessment results of these 10 PSPs are calculated.
They next perform the return to scale analysis by applying Algorithm 2. The return to scale analysis will help PSP users to make a decision on an expansion or a reduction in software scale. They apply the return to scale analysis  under different preference constraints: without considering any preference, by incorporating Uestimation and by incorporating Uquality. Most of the PSPs exhibit DRS.</t>
  </si>
  <si>
    <t>They calculated three different capability scores derived from model:
- incorporating Uestimation
- incorporating Uquality
- without regarding any managerial preference</t>
  </si>
  <si>
    <t>It can be observed that the same processes’ capability scores with different preferences may sometimes vary significantly from each other.
When the Decision-Making preferences aren’t incorporated within the assessment model, their proposed assessment method will only enable a purely mathematical process for relative capability rating, which is totally dependent on the objective input and output metric data. The  result is that this method may fail to ensure consistency with the managerial or economic  objectives. Specifically, unreasonable low or high bounds are often placed on the input/output  metrics due to the dataset characteristics in DEA model.
To the IRS personal processes, it can be taken for granted that as far as these involved  developers spend more time on code production on the current technical levels, they can get a  proportionate increase in quantity and quality of outputs. 
To the DRS processes, there is a suggestion that these software engineers should consider of  slowing down the input scale expansion, then turn to make improvements in the programming techniques and the development process efficiency.
Experimental results show that the proposed method would be particularly helpful in assessing  the capability of personal software processes under the MIMO and VRS constraint, meanwhile  i ncorporating Decision-Making preferences can assure the assessment results to be consistent  with the organizational specific objectives.</t>
  </si>
  <si>
    <t>Universities:
School of Computer Science, Fudan University
School of Optical-Electrical and Computer Engineering, University of Shanghai for Science and Technology
China</t>
  </si>
  <si>
    <t>A scientific special causes (such as resource and human factors, technical and mental factors of engineers etc.) diagnosis approach.
In order to adopt statistical process approaches, the data sampling and data transformation method are also formed.
A nominal transformation method for measured task data based on task expectation to unify the measured data from different processes.</t>
  </si>
  <si>
    <t>They propose a transfornation on data before the use of SPC.</t>
  </si>
  <si>
    <t>In software processes, different teams focus different tasks. The system factors, input value (tasks) are different from task to task, so outputs characteristics are belong to different distributions. 
If the data collected from different software processes are blindly mixed together without preprocessing, analysis results are meaningless and harmful.
In order to obtain statistical consistency, a logical rational hypothesis is that measured data of software process characteristics are proportional to the estimated target given in project plan.
If the plan estimation for a task to be accomplished by a team is rational, after the transformation for each process according to formula, the data x is approximately following normal distribution.
Transformation on data before the use of SPC.
Inputs:
- tlow - minimal estimation time to accomplish a task (or any other data being controlled)
- tupper - maximal estimation time to accomplish a task (or any other data being controlled)
- ttarget - expectaion estimation time to accomplish a task (or any other data being controlled)
- t - measured time that a team spent on a task when the task has been finished or time spent on a unfinished task when time used on a task &gt; Ttarget
Steps:
- For each task, x = (t - ttarget) / ttarget 
Outputs:
- The XmR charts can be plotted using the transformed values.
They cite the use of XmR control charts and control limits.</t>
  </si>
  <si>
    <t>Example:
Developing time for each task is chosen to show the method of software process control.</t>
  </si>
  <si>
    <t>In the software engineering and quality sectors, it is a generally understanding that statistical process control can only be used in mass production processes. 
For software project, since one process only produces one product, statistical process control method can not be applied to monitor software process. 
In the paper, they first point out that software process is constituted by system factors and random factors. It is important to build up and indicator to alarm if a process is normal or not. 
Based on rational  hypothesis and statistical transformation, characteristic value of software process can be unified and statistical process control techniques can be applied to monitor each running software process.</t>
  </si>
  <si>
    <t>This paper presents the target-based software process evaluation model (TSPEM) with the decomposition and analysis of the orgnization goals and application of tipical technology of statistical prosess control (SPC). It also achieves assesment of each subprocess by analyzing the mapping relationship among orgnization goals, metric indicators and subprocesses. At the end of this paper, an example is provided as the application of this model.</t>
  </si>
  <si>
    <t>University:
Software college, Nanchang University
China</t>
  </si>
  <si>
    <t>A target-based Software Process Evaluation Model (TSPEM) with the application of GQ(I)M in specific software subprocess.
Althought the model is used to build a performance baseline, in it's last step this baseline can be used to control a projects performance.</t>
  </si>
  <si>
    <t>SPC
GQ(I)M
IDEAL</t>
  </si>
  <si>
    <t>They create a model to perform SPC using GQ(I)M relating process performance with organizational goals.</t>
  </si>
  <si>
    <t>A target-based Software Process Evaluation Model (TSPEM) with the application of GQ(I)M in specific software subprocess.
The quantitative evaluation for each subprocess is realized by analysizing the mapping relationship among the orgnization goals, metric indicators and software subprocesses.
The sketch of TSPEM model is shown on Figure 1 on paper.
Model steps:
- Define the related quantitative indicators according to the organization business target and allocate the target value to each quantatitative indicator. 
- The project cuting organization defines the software process and several specific software subprocess assembly the project software process. 
- During the project process implementation, the data item that the quantitative indicators need are collected.
- Map the target value and real value of quantitative indicator to the software subprocess and do the metric evaluation to the subprocess. 
- Apply the result of metric evaluation to control the project process and improve the related subprocess quality.
The metric targets of process thrive from the specific commerence targets. Setup the mapping relationship between commerence targets, key process targets and metric targets.
The contribution that the process do for the targets is performed in the way that it do for the indicators. The relationship between the subprocesses and the related metric indicaotrs is not the simple one-to-one relationship,  instead it is many-tomany relationship. Setup the mapping relationship between organization targets, subprocess and metric indicators.
The effect of subprocesses can be described quantitativily with the related indicators, in other words subprocesses measurement which includes the subprocess target measurement and actual value measurement. According to the different contribution that the subprocesses to the metric  indicators, the subprocess measurement can be realized by the convertion of subprocess contribution matrix.
The subprocess metric value is applied to metricly analysize and evaluate the performance of subprocess. With the normal control chart, they can compare the process metric actual values with expectations and analyze whether the process quality is abnormal.</t>
  </si>
  <si>
    <t>Example:
project tracing and managing subprocess
- Schedule divation rate = (RT-PT)/PT
- Cost divation rate = (RC-PC)/PC
- Workload divation rate = (RL-PTL)/PL
- Code default density = CD/CS
- File default density = DD/DS
- Default injection rate = DF/TW
- Code divation rate = (FDS-PDS)/PDS
- File divation rate = (FCS-PCS)/PCS</t>
  </si>
  <si>
    <t>-
Example:
Data from the nine software projects in development</t>
  </si>
  <si>
    <t>Just one example. No evaluation.
In the example, some of the steps become more clear... and some lack detail. 
They defined eight metric process indicators based on the orgnization commerence target. They collected actual values for those indicators's base metrics on nine projects. Based on this historical data, they calculated the actual  values, target values and control upper and lower limits of the indicators.
The contribution is in next steps: By using the analytic hierarchy process method, they determined the contribution matrix (they do not detail how). They calculate then the subprocess contribution matrix to the indicators and the target values and upper and lower limits of subprocess. And they used those data to draw the control chart with projects' perfomance.</t>
  </si>
  <si>
    <t>They just explain the method and the example, but do not give any conclusions.</t>
  </si>
  <si>
    <t>Company:
Perot Systems, EPIP Phase II, Whitefield Industrial Area
University:
Computer Department, National Institute of Technology Karnataka
India</t>
  </si>
  <si>
    <t>Estimating and Predicting of Turn around Time for Incidents in ASM Projects.
The focus of this paper is arriving baseline values for Turn around Time for Severity 1 Incidents and to monitor statistically Turn around Time for a next  period of time.</t>
  </si>
  <si>
    <t>They do not propose any new method, just relates their use.
They use XmR to control Turn around Time.</t>
  </si>
  <si>
    <t>XmR charts
Six Sigma</t>
  </si>
  <si>
    <t>None, they just relate their use.</t>
  </si>
  <si>
    <t xml:space="preserve">They use XmR to control Turn around Time.
Inputs:
- Data about turn around time for severity 1 incidents: the resolution time which has been calculated by End ime minus Start time. Start time represents at what time programmer starts working on incidents to fix. End time represents at what time Programmer  fixes the Incident.
Outputs:
- Control limits
- Baseline
Related Steps to stablish the baseline:
- They have calculated Upper and Lower control limits for XmR charts of Turn around Time with 9 months data with 268 incidents of type 1;
- They have identified 5 out of control points (outside of 3 sigma levels) and removed them (they did not explain any decisions related to them but the presence of a special cause);
- They have calculated new  Upper and Lower control limits for XmR charts of Turn around Time without those 5 out of control points;
- They have analyzed the next set of Incidents data for the next subsequent 10th month and identified 3 lieing outside of 3 sigma. They identified the root cause and took corrective actions;
- They have analyzed the next 5 months data to see if the performance had improved after the process change. They ploted two charts: Average turn around time and number of out of control points, to verify the improvements.
</t>
  </si>
  <si>
    <t>Example:
SLAs for Severity 1 Incidents:
- Incidents per severity
- Turn around time for Severity 1: the resolution time which has been calculated by End ime minus Start time</t>
  </si>
  <si>
    <t>Yes, Application Service Maintenance. 
They do not expose the company's name.</t>
  </si>
  <si>
    <t>Nine months data of Incidents from the project.</t>
  </si>
  <si>
    <t>None, just one example of its use.</t>
  </si>
  <si>
    <t>Software community can be benefited by using this approach in their ASM Project for improving agreed SLAs for incidents for Turn around Time and to get new enhancements and business.
XmR chart can be used to arrive baseline values for turn around time to set the control limits. This helps in monitoring the project using statistical process control by Quantitative Project Management.</t>
  </si>
  <si>
    <t>Yes, on an Application Service Maintenance project which is a  long term engaged project with the customer.</t>
  </si>
  <si>
    <t>They have achieved a significant improvement of approximately 50 percent reduction in Average Turn around  Time for incidents.
Also out of control points are significantly reduced in later months.</t>
  </si>
  <si>
    <t>Company:
Perot Systems, EPIP Phase II
University:
Computer Department, National Institute of Technology Karnataka
India</t>
  </si>
  <si>
    <t>Authors intended to use the past data of SEI CMM Level5 matured company  "Excellent” of Project “A”, Project “B” and Project “C” to empirically validate the  intermediate COCOMO Model by predicting cost drivers.</t>
  </si>
  <si>
    <t>New proposed cos drivers ratings to estimate the effort for development projects preferably with less than 10 Person months.</t>
  </si>
  <si>
    <t>Intermediate COCOMO II
FP counting</t>
  </si>
  <si>
    <t>New proposed values for some cos drivers ratings more adequate to projects of less than 10 PM.</t>
  </si>
  <si>
    <t>Same ones of Intermediate COCOMO, but with different Software Development Effort Multipliers.
They have introduced the minimal rating “0.7” to the drivers DATA (Database size), TIME (Execution time constraint), STOR (Main storage constraint), VIRT (Virtual machine volatility) and TURN (Computer turnaround time). 
The rating “0.7” is a minimum among all existing cost driver ratings of Intermediate COCOMO Model.
By adding the new rating they have not altered the existing characteristic behavior of Intermediate COCOMO Model, but they have tailored to represent estimation for development projects of Size less than 20 PM approximately.
Inputs:
- Size;
- 15 COCOMO's cost drivers.
Outputs:
- Effort (person/month).</t>
  </si>
  <si>
    <t>- Size;
- 15 COCOMO's cost drivers;
- Effort (person/month).</t>
  </si>
  <si>
    <t>Projects of size less than 10 Person Month(PM).</t>
  </si>
  <si>
    <t>One project data was used to derive new proposed values and two other project data were used to validate the values.</t>
  </si>
  <si>
    <t>They have taken data from development “A” for function point analysis and empirical validation purpose:
Project A PM effort with COCOMO Effort Multiplier = 20.57 PM
Project A PM effort with porposed new values for COCOMO Effort Multiplier = 6.81 PM
Project A planned PM effort through PF count * productivity = 5.73 PM
Project A planned total effort = 917.415 PD
Project A real total efffort = 911 PD
Then they have taken data from Project “B” and Project “C” for Validation purpose:
Project B PM effort with COCOMO Effort Multiplier = 20.57 PM
Project B PM effort with porposed new values for COCOMO Effort Multiplier = 5.96 PM
Project B planned PM effort through PF count * productivity = 4.36 PM
Project C PM effort with COCOMO Effort Multiplier = 20.57 PM
Project C PM effort with porposed new values for COCOMO Effort Multiplier = 7.71 PM
Project C planned PM effort through PF count * productivity = 5.15 PM</t>
  </si>
  <si>
    <t>With Intermediate COCOMO II default values for Software Development Effort Multipliers.</t>
  </si>
  <si>
    <t>This approach is useful in estimating development projects which were having the projects of size less than 10  person months. 
They have achieved approximately 30% improvement in effort variance by following this approach. Productivity of the project can also be improved by predicting cost drivers properly by following this approach.</t>
  </si>
  <si>
    <t>Companies:
Det Norske Veritas IT Global Services
BAE Systems Network Systems
USA</t>
  </si>
  <si>
    <t>They do not propose any new method, just relates their use.
They use sets of XmR to identify a potential quality issue with the peer review process within days of the anomaly’s appearance: they control product sizes, inspection rates and preparation rates.
They use U chart to control product defect density.</t>
  </si>
  <si>
    <t>Statistical process control (SPC)
chi-square
regression
ANOVA</t>
  </si>
  <si>
    <t>They use statistical process control (SPC) initially, but the scope has extended to chi-square, regression, and reliability modeling. 
They use regression and Anova techniques primarily for organizational-level analysis and specific improvement projects rather  than for ongoing control. 
The company is adding new techniques to the repertoire and introducing them into more elements of the organization.
The principal analysis tool, Quality Analyst (Northwest Analytics), generates control charts and supports other basic statistical analyses. Management tracks and regularly reviews the accuracy and timeliness of data collection, which has been a key to the  program’s success.
They used sets of XmR to identify a potential quality issue with the peer review process within days of the anomaly’s appearance: they control product sizes, inspection rates and preparation rates. 
They used U chart to control product defect density. 
After identifying some out of control points, they conducted causal analysis to determine how the process changed to  produce this anomaly and what to do about it. The results showed that reviews were rushed owing to a looming deadline.
They use defect profiles to predict how many defects will bedetected in each phase of the project.
They identified a situation in which peer reviews during the project’s design and coding phases found fewer defects than expected, on the basis of historic data the organization gathered from similar projects. Management rationalized this shortfall  of defects by determining it was due to having a more experienced team working on a less complex problem. After development and testing, some issues manifested themselves during the integration-andtest phase. At this point, the cost of  addressing them was much greater than it would have been during the coding-and-unit-test phase.</t>
  </si>
  <si>
    <t>Peer review process
- product sizes
- inspection rates
- preparation rates
Product defect density</t>
  </si>
  <si>
    <t xml:space="preserve">Nope.
It is used by BAE Systems Network Systems (BAE NS), a software and systems development organization.
</t>
  </si>
  <si>
    <t>21 peer reviews from March 2006 to July 2007.</t>
  </si>
  <si>
    <t>Deploying statistical methods at BAE NS posed four particularly important challenges. First, managers and practitioners have trouble transitioning from a paradigm of “measures as goals” to the statistical paradigm of  "measures as feedback.”
Second, statistical analysis provides many opportunities for mistakes and misunderstandings. Expert training and coaching make this learning process proceed faster to better results.
Third, identifying good subprocesses to target for statistical management is difficult. 
Finally, a successful statistical subprocess management approach will generate a lot of data that must be processed in near real time. Automation is necessary to handle the volume of data and perform repeated  calculations.
BAE NS encountered three main implementation challenges at different organizational levels. First, development team leaders and members are intimately aware of the day-to-day issues that might impede task  completion. So, they tend to believe that the indicators are telling them things they already know. The challenge is getting staff to think  beyond what they already know to the additional insights they can obtain from  the measurement system.
Second, it’s important to ensure that project managers use measures in a nonpunitive manner.
Finally, a high-maturity organization makes a lot of data readily available to decision makers. Senior management and customers must resist the temptation to use this data to micromanage projects. 
Authors provide some guidelines aswell.</t>
  </si>
  <si>
    <t>Yes, but they do not mention how many.</t>
  </si>
  <si>
    <t>Variability of unit cost (effort per line calculated using the Cocomo II approach) has decreased dramatically. 
The average unit cost also declined.
BAE NS approach achieved its goal of reducing postdelivery defect density. Defect densities continually  declined from the level at the start of the measurement period.</t>
  </si>
  <si>
    <t>University:
Department of Computer Science and Information Engineering, National Cheng-Kung University
Taiwan</t>
  </si>
  <si>
    <t>The main purpose of this research design is to show how the MSCI approach could be applied on software development process to monitor multiple variables of software process and identify causes of variations.
- Q1: How can the MSCI approach be applied to monitor an ongoing project?
- Q2: How can the MSCI approach be applied to identify causes of variations?</t>
  </si>
  <si>
    <t>An approach, called Multilevel Software Cause Identification (MSCI), which applies the Hotelling’s T2  chart, a Multivariate Statistical Process Control technique, to detect abnormality in a software process. The Multilevel Software Cause Identification (MSCI) approach attempts to detect out-of-control signals of a software process using multivariate SPC and identify its causes using statistical hypothesis testing.</t>
  </si>
  <si>
    <t>SPC
Hotelling’s T2 charts (T2 statistics)
Multivariate cumulative sum control chart (MCUSUM)
Partial least squares (Multiple Linear Regression)
Hypothesis testing (analysis of variance
(ANOVA) and t-test)
Practical Software Measurement</t>
  </si>
  <si>
    <t>They combined them all togeter to propose a new approach.</t>
  </si>
  <si>
    <t>Multilevel Software Cause Identification (MSCI), which applies the Hotelling’s T2 chart, a Multivariate Statistical Process Control technique, to detect abnormality in a software process
The major disadvantage of using univariate SPC models, such as the Shewhart chart, Cumulative Sum control chart (CUSUM) and Exponentially Weighted Moving Average chart (EWMA), is that the observed events of software process are regarded as individual variables, where only a small number of variables can be monitored at a time. 
Moreover, the correlations between variables are not considered in the observation of software process, thus possibly misleading the interpretation of out-ofcontrol signals and resulting in the application of inappropriate  corrective actions on the software process.
The Multilevel Software Cause Identification (MSCI) approach attempts to detect out-ofcontrol signals of a software process using multivariate SPC and identify its causes using statistical hypothesis testing.
The data structure of MSCI is adapted from Practical Software Measurement, and organized as  multilevel hierarchy, including the common issue areas, measures and attributes, where the measures are divided into the first-level (L1) and second-level (L2) measures.
The MSCI approach attempts to identify those L2 measures that are likely to cause out-of-control signals in L1 measures. An overview of the MSCI can be seen on Figure 8 on paper.
approach
Inputs:
- Historical data.
Steps:
- The Process Monitoring monitors L1 measures using the T2 control chart, a set of correlated variables, to address the autocorrelation problems among variables and find software process problems that cannot be detected  using univariate control charts, and generates problem reports while out-of-control events occur. 
- Since the T2 value is difficult to interpret in order to explain the actual causes of problems, out-of-control signals are analyzed using the T2 decomposition method to decompose the T2 value into individual components in order to identify L1 measures that  significantly influence the out-of-control signals (denoted as L1' measures).
- The identified L1' measures indicate that the software process is out of control, but do not identify the actual causes of the out-of-control signal. The L1' measures and L2 measures are analyzed with the Partial Least Square (PLS) method to discover those L2 measures that affect the L1 measures at the out-of-control points (denoted as L2' measures). 
- The Problem Definition analyzes the L1' and L2' measures to explain the causes of out-of-control signals. 
- The explanations are verified using the Hypotheses Testing  component, in which several hypotheses are constructed and tested using the statistical hypothesis testing (or multiple hypotheses testing) method.
- The verified hypotheses can be used to support the explanation of the causes of the out-of-control signals.
Outputs:
- Causes of the out-of-control signals.</t>
  </si>
  <si>
    <t>Examples:
L1 measures
- Defect Density (DD)
- Defect Rate (DR)
L2 measures
- component complexity (CC)
- requirements change (RC)
- wrong implementation (WI)
- product size (PS)
- used effort (UE)
Used on example:
Project -&gt; Work package -&gt; Task -&gt; Action -&gt; Defects
Three issue areas: the schedule &amp; progress, resource &amp; cost and product quality
L2 measures:
- BCWP: Estimated effort of all completed tasks
- BCWS: Estimated effort of the tasks which are expected to be completed
- ACWP: Actual used effort of all completed tasks
- act_used: Total effort used by all actions
- act_defect: Total effort used to removed defects
- taske_num: The number of tasks which are expected to be completed
- taskc_num: The number of completed tasks
- tasku_num: The number of uncompleted tasks
- taska_defect: The number of defects of all tasks
- taskc_defect: The number of defects of all completed tasks
- tasku_defect: The number of defects of all uncompleted tasks
L1 measures:
- CPI = BCWP / ACWP
- SPI = BCWP / BCWS
- CPIA = BCWS / act used
- ETPD = taske num / taska defect
- CTPD = taskc num / taskc defect</t>
  </si>
  <si>
    <t>One use with data from a project.
The MSCI approach is applied to a commercial software project, which develops an Attendance Management System for the Customs Office of the Ministry of Finance of the Republic of China, Taiwan.
The AMS-COMFT project was started in 2000 and completed in 2001.
The project comprised 7 work packages divided into 22 scheduled tasks.</t>
  </si>
  <si>
    <t>They show an application of the method using some real data, but drive no conclusions.</t>
  </si>
  <si>
    <t>Universities:
Mestrado em Informática Aplicada, Universidade de Fortaleza
Company:
Instituto Atlântico
Brazil</t>
  </si>
  <si>
    <t>The goal of this methodology is to reduce the disadvantages of using DMAIC in software projects, being specifically concerned with problems related to software development projects rather than organizational problems.</t>
  </si>
  <si>
    <t>A DMAIC-based methodology, called MiniDMAIC, to implement the Causal Analysis and Resolution CMMI process area in software development projects.</t>
  </si>
  <si>
    <t>Six Sigma 
DMAIC</t>
  </si>
  <si>
    <t>They simplified DMAIC model in order to address problem causes and resolutions in software development projects in a faster and practical manner.</t>
  </si>
  <si>
    <t>MiniDMAIC
MiniDMAIC is a strategy that simplifies the DMAIC model in order to address problem causes and resolutions in software development projects in a faster and practical manner, reducing risks and costs, preventing future  recurrences and implementing process improvements to increase customers’ satisfaction. MiniDMAIC differs from DMAIC specially because DMAIC requires stronger statistical analysis to measure the problem, prove the causes and measure the benefits. Although MiniDMAIC also uses statistics tools, it is not as strict as DMAIC in this  statistical approach.
The main characteristics of MiniDMAIC are:
- Short duration (1 to 6 weeks);
- Requires basic statistics knowledge (White Belts);
- Associated to risks;
- Small cost;
- Specific to software development projects.
Inputs:
- Before initiating a MiniDMAIC effort, the measurements to be performed must be defined. The  measurements are defined based on the critical customer requirements.
Steps:
- Define phase: Define the Problem, Determine the problem source, Establish goals, Allocate the team;
- Measure phase: Conduct measurements, Calculate current Sigma Level;
- Analyze phase: Define the problem category, Determine the problem causes, Determine possible actions to address the problem causes, Evaluate risks;
- Improve phase: Prioritize proposed actions, Obtain commitment, Elaborate and execute action plan, Monitor results;
- Control phase: Calculate final  Sigma Level, Evaluate results, Report main results and lessons learned.
Outputs:
- Problems adressed.</t>
  </si>
  <si>
    <t>They have just explained the method, but did not evaluate it.</t>
  </si>
  <si>
    <t>MiniDMAIC can help organizations achieve higher maturity levels, increase their customer’s satisfaction and reduce process variation in their search for operational excellence.</t>
  </si>
  <si>
    <t>This paper proposes a generally applicable method for identifying the risk of failure for a project in its early stages. The proposed method is based on statistical analyses of process measurements collected continuously throughout a project by a risk assessment and tracking system (RATS). Although this method may be directly applicable to only a limited number of process types, the fundamental idea might be  useful for a broader range of applications.</t>
  </si>
  <si>
    <t>Company:
Division of Software Process Engineering, Software Research Associates, Inc.
Japan
Universities:
Department of Statistics, North Carolina State University
USA
Department of Biostatistics, Graduate School of Science and Technology
Japan</t>
  </si>
  <si>
    <t>If all measurements are used in a regression analysis, extreme values may inappropriately influence the relationships among most of the measurements, but if they are excluded, the results will be useless in practice.
The main objective of this study is to develop a counter measure to surmount these difficulties and propose a more stable and widely applicable statistical method for risk assessment.</t>
  </si>
  <si>
    <t>A generally applicable method for identifying the risk of failure for a project in its early stages. The proposed method is based on statistical analyses of process measurements collected  continuously throughout a project by a risk assessment and tracking system.</t>
  </si>
  <si>
    <t xml:space="preserve">Statistical performance model building method
Statistical performance model 
</t>
  </si>
  <si>
    <t>Risk assessment and tracking system (RATS), previously developed by the authors research group
Multiple regression method
Central Limit Theorem
Non-parametric permutations</t>
  </si>
  <si>
    <t>To simply reduce the influence of the individual measurements, they proposed
transforming the continuous endpoint, such as profit, to a binary variable such as ‘‘Yore.’’</t>
  </si>
  <si>
    <t>A generally applicable method for identifying the risk of failure for a project in its early stages.
Steps:
- Collect data on various prognostic variables throughout the system development process, including testing periods, before release; 
- Collect follow-up data after release to identify any bugs in the system within a prescribed period of time;
- Develop a list of critical prognostic variables to distinguish between successful and failed systems by a comprehensive statistical analysis;
- If the testing period were then detected as statistically significant in the analysis, this would indicate that this factor is indeed partly responsible for product glitches.
Although the multiple regression method works well for most applications, it is vulnerable to outliers, or extremely large measurements, and thus is not sufficient for many large projects.
Projects with extremely large measurements should not be removed from a statistical analysis for risk assessment. But even a small number of extreme measurements may diminish the relationship among most measurements and lead to misleading results.
In summary, if all measurements are used in a regression analysis, extreme values may inappropriately influence the relationships among most of the measurements, but if they are excluded, the results will be useless in  practice. The main objective of this study is to develop a countermeasure to surmount these difficulties and propose a more stable and widely applicable statistical method for risk assessment.
The aim of the method is to predict the risk of failure of a project at an early stage so that any necessary countermeasures can be taken to reduce the risk. 
Productivity was chosen as the dependent variable.
They define:
- The failure of a project based on the profit rate: Profit rate = Amount of Profit / Amount of Income. There are three types of profit rates: minimum, estimated, and actual. A project is considered to have failed if the actual profit rate is less than the minimum profit rate and also below the estimated profit rate.
- Yore = 1 when a project fails and Yore = 0 otherwise.
Since the number of projects available for statistical analysis was small and the number of variables was large, they used both asymptotic tests and exact tests.
The asymptotic test applied was the maximum likelihood method based on the Central Limit Theorem, which is valid with a large sample size, but only an approximation with a small sample size. The exact test was based on non-parametric permutations, and was valid with even a small sample size. 
Therefore, the strategy in this study was to screen variables first using the maximum likelihood method, and then confirm the results using the exact test.
They examine the risk of Yore and the relationships between estimated risk and the amount of profit, as follows: Difference = Estimated Profit - Actual Profit
A negative value of Difference indicates that the project produced a smaller profit than initially estimated. The projects were divided into six groups according to the estimated risk, and then the average risk and the sum of Difference for each group was  calculated. Each of the five higher risk groups consisted of ten projects; the lowest risk group had eight projects.</t>
  </si>
  <si>
    <t>Example:
- Productivity = Adjusted Size / Effort
- Profit rate = Amount of Profit / Amount of Income
Example (these variables are reported weekly and summarized every 4 weeks):
- UTD1: The number of unit tests delayed in the first month;
- QAR1: The number of Q&amp;As remaining in the first month
- CRR1: The number of client reviews returned in the first month
- IRR1: The number of internal reviews returned in the first month
- SPD1: The number of specifications delayed in the first month
- BOC1: The number of bugs that occurred in the first month
- SPC1: The number of specifications changed in the first month
- SPA1: The number of specifications added in the first month
- GeneTotal: The sum of the scores for eight risk-related items and seven administrative items evaluated by a project  manager
- LogGT: Logarithmic transformation of GeneTotal
- TMDratio: Ratio of CRR1 + SPC1 to the Person-Months estimate
- Sratio: Ratio of SPD1 + SPC1 + SPA1 to the Person-Months estimate
- Rratio: Ratio of QAR1 + CRR1 + IRR1 to the Person-Months estimate</t>
  </si>
  <si>
    <t>Of the 106 projects that participated in RATS, 48  had some missing variables; therefore, 58  projects were used for the following multivariate statistical analysis.</t>
  </si>
  <si>
    <t>They applied their proposed thecnique to 48 data projects.
First they calculated the significance of each variable based on the scores of the maximum likelihood method and TMDratio had the highest chi-square value. 
Then they calculated the significance of each variable as a pair with TMDratio and only GeneTotal approached significance. They decided to use both variables in a model. 
They calculated a goodness-of-fit of the logistic model using the two variables TMDratio and GeneTotal as covariables. 
They made the chat of the scatterplot of the cumulative estimated probability vs. the cumulative observed frequency of Yore = 1. The estimated and observed risk values agreed well with each other, indicating the appropriateness of the model.
They tabulated the average risk and the sum of Difference for the projects by risk and it shows clear relationships between the estimated risk and the profit or loss.</t>
  </si>
  <si>
    <t>They compared with real values.</t>
  </si>
  <si>
    <t>To apply the results obtained from the statistical analysis to a  new project, they would first estimate the risk of Yore for each  project using the logistic equation to identify those at higher risk. Then, any effective measure could be performed to reduce risk in an early stage. The risk should be re-evaluated using data  collected after the treatment. If the risk is still too high, still  other measures should be considered. The strategy is partly implemented in RATS and under further investigation.</t>
  </si>
  <si>
    <t>Company:
Engineering Support Center, Hitachi Software Engineering
University:
Department of Information Systems Engineering, Faculty of Engineering, Osaka Universit
Japan</t>
  </si>
  <si>
    <t>An explanation model of how peer review processes affect on product quality. 
Unlike a performance model it does not necessarily have an ability to predict the results.</t>
  </si>
  <si>
    <t>The use of Rayleigh model to describe the defect removal pattern of very large projects which follow rigid waterfall lifecycle phases.</t>
  </si>
  <si>
    <t xml:space="preserve">An explanation model of how peer review processes affect on product quality. 
Rayleigh model was used before to describe the defect removal pattern of very large projects which follow rigid waterfall lifecycle phases.
Rayleigh distribution curve can be fitted with defects counts of software development phases, for large projects with rigid waterwall development phases.
They assume that we have consecutive development phases pj (1 ≤ j ≤ n) with test phases located at last parts of the sequence.
Inputs:
- f(pj): number of defects detected at the phase pj
- R(pj): the proportion of the defects detected at phases later than pj
- d(pj): the ratio of f(pj) to the sum of all the defects at the phase pj or later or defect removal rate
- P: the phase just before the testing
- R(P): the number of defects at testing phases devided by all the defects throughout the development phases
- DDT: the number of defects at testing phases devided by the development size or defect density
Authors suggested two hypothesis that can explain  the effect of peer review on the product quality in terms of failure rate of each development phase. 
- Hypothesis A: Let pj be a development phase before testing. Then we have a relation of the form R(P) = e^(- Cj d(pj)) with some positive constant Cj.
- Hypothesis B: If the global or external conditions of the project are the same, there is a linear relationship of the form DDT = A R(P) + B
Outputs:
- Once these hypotheses are verified, we can decide how many defects should be removed by peer review activities in each phase, which enables projects to plan, conduct, and evaluate the  peer review activities in a quantitative manner. </t>
  </si>
  <si>
    <t>Peer review process
- number of defects detected at the phases
- defect removal rate
- development size
- defect density</t>
  </si>
  <si>
    <t>Yes, peer review.
And large projects with rigid waterwall development phases.</t>
  </si>
  <si>
    <t>Performance data from 33 completed projects  collected throughout their company.
These projects conducted peer reviews at various phases.
They selected 17 projects which employed Waterfall lifecyle model and developed in Java out of those 33.</t>
  </si>
  <si>
    <t>To validate the hypothesis, they performed linear regressions on project data.
They performed linear regression analyses for pj = BS, FS, DS, and P. Judging from these results, Hypothesis A seems to be certainly valid.
The linear regression of R(P) and DDt showed some outliners related to projects characteristics. 
They made an evaluation list consisting  of about 30 items and interviewed the projects. 
Then they performed linear regression anaslyses with dummy variables and found that (1) the system is technically difficutlt or not (2) the chief senior  developer has high/middle/low degree of experience of developing similar system were the two dummy variables with statistically significant effect. 
They performed multilinear  regression analysis with explanation variables R(P) and the above mentioned dummy variables.
The result is not too bad, but they have an impression that they could improve this result by stratifying the data into projects of different business domains, but current data set is too small to do this.</t>
  </si>
  <si>
    <t>This explanation model can be used to (1) evaluate the effect of peer review, specially the upper steam review quantitatively, (2) make concrete review plan and to set objective values for review activities, (3) evaluate the effect of each  peer review activity or method.
Although an explanation model may not have this prediction ability, it is still useful for (i) establishing and verifying  reasonableness of organization and project objectives, (ii)  analyzing impact, benefit, and ROI when evaluating and/or selecting process improvement activities, (iii) evaluating effects  of a change on process performance.</t>
  </si>
  <si>
    <t>University:
Reliability Engg. Group, Department of Electrical Engineering, Indian Institute of Technology Bombay
Company:
Centre of Excellence- SAP,  Satyam Computer Services Limited
India</t>
  </si>
  <si>
    <t>This research paper is intended to cover the elements of a RUP-based development process that are vital to successful development projects.</t>
  </si>
  <si>
    <t>An approach for early Quantitative analysis for the reliability estimation of the application development based using on the output results of the prototype development through Rational Unified Process (RUP).</t>
  </si>
  <si>
    <t>Petri nets
RUP</t>
  </si>
  <si>
    <t>They used them together.</t>
  </si>
  <si>
    <t>Petri nets are found to be powerful in modelling performance and dependability of computer and communications systems.
Execution of a Petri Net is controlled by the multiplicity associated with the arc and distribution of tokens in the Petri net. By changing distribution of tokens in places, which may reflect the occurrence of events or execution of operations, Petri net executes by  firing transitions.
Inputs:Historical data on
- Total Defects 
- Review/Testing time (hr)
- Rework Time (hr)
- Failure rate = total no of defects found / total time spent on review/testing
- Repair rate = total no of defects repair / total time spent for rework
- MTTF = 1 / Failure rate
- MTTR = 1 / Repair rate
The total defects found and the total defects repaired are entirely random processes.
Notations:
- P0, P1, T0 and T1 are the Requirements up state, down state, failure rate and repair rate, respectively.
- P2, P3, T2 and T3 are the Design up state, down state, failure rate and repair rate, respectively.
- P4, P5, T4 and T5 are the Coding up state, down state, failure rate and repair rate, respectively.
- P6, P7, T6 and T7 are the Unit Testing up state, down state, failure rate and repair rate, respectively.
- P8, P9, T8 and T9 are the IST Support up state, down state, failure rate and repair rate, respectively.
- T10 to T16 are immediate transitions.
- P10 and P11 is the EFT module up and down states respectively.
Steps:
- They calculated all the transition values required for the model from historical data over 3 cycles. The values can be seen on Table 4 on paper, and the data on Tables 2a and 2b. The nets for each cycle can be seen on Figures 5, 6 and 7 on paper.
- In the model without repair, the flow of tokens is 1-way, keeping the net simple. However, when repair is introduced, the flow of tokens is 2-way, which requires more output arcs and inhibitor arcs in the mesh of immediate transitions and places.
- The EFT module fails if Requirements fails AND Design fails AND Coding fails AND Unit Testing fails AND IST Support fails. There will be a token in place P10. After repair, if the above condition does not hold well, then tokens must be removed from place P10.
- These conditions are complementary to the conditions which lead to the deposit of a token in place P10, since AND becomes OR and vice-versa. There is a need to introduce a complementary mirrored subnet to appropriately remove the tokens from the places.
Outputs:
- Total Defects
- % Reliability 
- % Unreliability</t>
  </si>
  <si>
    <t>For each cycle, and for each pahse in the cycle (Requirements, Design, Coding, Unit Testing and Support):
- Total Defects 
- Review/Testing time (hr)
- Rework Time (hr)
- Failure rate = total no of defects found / total time spent on review/testing
- Repair rate = total no of defects repair / total time spent for rework
- MTTF = 1 / Failure rate
- MTTR = 1 / Repair rate</t>
  </si>
  <si>
    <t>Yes: RUP-based development.</t>
  </si>
  <si>
    <t>They used data from an experimental metric analysis of the prototype on three different modules (EFT, REP and SD modules) over three cycles/builds with RUP implementation.
This paper focuses on the EFT module whose reliability is found out for each of its cycles.</t>
  </si>
  <si>
    <t>They used Petri nets with data from the EFT module whose reliability is found out for each of its cycles.
They simulated a Petri net using those EFT module data and obtained Total Defects, % Reliability and, % Unreliability for the e cycles.</t>
  </si>
  <si>
    <t>Results obtained from the PoC for the EFT module from RUP implementation show the number of defects as being significantly reduced in incremental cycles, based on the data collected  from the defect consolidation log.
Usage of Petri nets acts as a conclusive weighing factor in deciding upon the taking up of actual project implementation. In effect, a  feasibility study has been conducted, which acts as a significant pointer towards the capture of quantitative reliability well before  the beginning of the project.
Quantitative analysis for the reliability estimation of the application development based on the output results of the prototype development using RUP with, the reliability is found to be significantly increased in incremental cycles.</t>
  </si>
  <si>
    <t>University:
Department of Electrical Engineering
Indian Institute of Technology Bombay
Company:
SAP, Satyam Computer Services Limited
India</t>
  </si>
  <si>
    <t>An approach for early qualitative software reliability prediction using fuzzy logic and the adoption of RUP in building the applications, focusing on various areas of software development.</t>
  </si>
  <si>
    <t>RUP
Fuzzy logic</t>
  </si>
  <si>
    <t>A fuzzy logic system for predicting the defects before taking up a project implementation and well before the beginning the project.
Inputs (In all, the input parameters which are dependent on the key influencing factors like techno-complexity (technology + complexity), practitioners’ level (experience + product familiarity), creation effort and review effort for this onsite-offshore development project are considered):
- Historical data on Requirements (measured subjectively on the scale of 0 to 150 as a percentage of the ideal time).
- Historical data on Design (measured subjectively on the scale of 0 to 150 as a percentage of the ideal time).
- Historical data on Coding (measured subjectively on the scale of 0 to 150 as a percentage of the ideal time).
- Historical data on Unit testing (measured on the scale of 0 to 250 as a percentage of the ideal time).
- Historical data on IST Testing (measured on the scale of 0 to 250 as a percentage of the ideal time).
Ideal time is the effort spent in terms of the person hours involved.
Steps:
- Fuzzy sets for the expected number of defects and the input factors are drawn based on the previous experience and knowledge. Historical information about the projects under a group is available with the organization.
- Based on the input-output combinations, fuzzy rules are created for each of the cycle specifications and using the fuzzy system editor contained in the Fuzzy Logic Tool-box of Matlab. These rules are fed to the fuzzy engine.
Outputs:
- The expected number of defects in the software before the beginning of the project (The output variable is measured on the scale of 0 to 500 defects).</t>
  </si>
  <si>
    <t>- Percentage of the effort spent in terms of the person hours involved on Requirements (scale of 0 to 150).
- Percentage of the effort spent in terms of the person hours involved on Design (scale of 0 to 150).
- Percentage of the effort spent in terms of the person hours involved on Coding (scale of 0 to 150).
- Percentage of the effort spent in terms of the person hours involved on Unit testing (scale of 0 to 250).
- Percentage of the effort spent in terms of the person hours involved on IST Testing (scale of 0 to 250).
-  The expected number of defects in the software before the beginning of the project (scale of 0 to 500 defects).</t>
  </si>
  <si>
    <t>RUP process.</t>
  </si>
  <si>
    <t>A detailed experimental metric analysis has been performed on three different
modules (EFT, REP and SD modules) over three cycles/builds with RUP
implementation.</t>
  </si>
  <si>
    <t>They compare the initial estimates against the real number of defects on those three cycles, for module EFT.</t>
  </si>
  <si>
    <t>The predicted results are then compared with the practical values obtained during the actual testing
procedure.</t>
  </si>
  <si>
    <t>A close match has been found between the experimental results from PoC and
the fuzzy prediction approach.
Based on the results obtained from PoC, which is experimented for RUP implementation, the number of defects is significantly reduced in the incremental cycles. This is due to the methodical approach suggested by the tool driven approach of RUP.</t>
  </si>
  <si>
    <t>Universities:
Singapore Management University
University of Maryland
University of Michigan
University of Pittsburgh
Singapore
USA</t>
  </si>
  <si>
    <t>Although software process improvement initiatives based on normative process maturity models, such as the CMM, have been widely deployed by offshore software firms, the efficacy of such initiatives to counter the challenges of work dispersion in offshore software development remains an open empirical question.
Further, while the adoption rate of structured and high maturity processes is rising among offshore software firms, prior research reports significant variance in performance improvements resulting from software process initiatives, pointing to a need to understand why some offshore software process initiatives are more effective than others.</t>
  </si>
  <si>
    <t>Models of offshore software project productivity and quality to determine the extent to which investments in structured software processes can mitigate the impact of work dispersion on offshore software project performance.</t>
  </si>
  <si>
    <t>Related prior studies on software processes have explored the linkage between process investments and project performance (Harkness et al. 1996; Harter et al. 2000; Herbsleb et al. 1997; Krishnan and Kellner 1999).
Seemingly unrelated regression (SUR) technique.</t>
  </si>
  <si>
    <t>In contrast to these prior studies, this research focuses on a distributed development context and tests the linkages between process investments and project performance in an environment subjected to the effects of work dispersion.</t>
  </si>
  <si>
    <t>They posit a learning mediated effect of the CMM processes on offshore software development productivity and quality. They establish learning as one of the fundamental mechanisms through which investments in software process improvements influence  final offshore software project performance.
task dispersion = - 0.732 productivity
task dispersion = - 1.525 quality
learning investment = 0.630 productivity
learning investment = 0.939 quality
They do not detail the formula with both variables.</t>
  </si>
  <si>
    <t>- Productivity: the ratio of the software size (output) delivered in the project to the total effort (input) invested in the project.
quality: the inverse error rate or the ratio of software code size to the number of unique problems reported by customers during the acceptance tests and during the warranty period before the project is finally accepted.
- Process Investments: the ratio of effort spent in a software project for defining, tailoring, assessing, and implementing the project specific process model that is derived from the CMM framework to the total effort spent on the project.
- Task dispersion: [100^2 – (% effort at first development center)^2 – (% effort at second development center)^2]
- Integration intensity: the ratio of effort spent on integration tasks to the total effort spent on the project.
- Learning Investments: the ratio of cumulative effort spent on learning activities in a software project to the total effort spent on the project.
- Software Size: both the function points metric, as well as the traditional kilo lines of code (KLOC).
- Team Size: the full-time equivalent headcount of the number of people involved in the project.
- Project Management Investment: the ratio of the effort spent by the project manager for project management activities to the overall total project effort.
- Up-Front Investment: The ratio of effort spent on the initial stages of a project, including customer requirements gathering and sequencing the requirements into releases, negotiating the priority of the requirement releases to the overall project effort.</t>
  </si>
  <si>
    <t>Offshore software development</t>
  </si>
  <si>
    <t>42 offshore software development projects
 of a large, high maturity (CMM level-5) software organization to test empirical support for this learning mediated 
model.</t>
  </si>
  <si>
    <t>None, just their built from data analisys.</t>
  </si>
  <si>
    <t>Our results indicate that investments in structured processes and process-based learning routines mitigate the negative effects of work dispersion in offshore software development. We also find that the effect of software process improvement initiatives on offshore software project performance is mediated through the investments in learning activities, signifying the important role of process-based learning routines in improving offshore project performance. These results are important for the adoption of normative process models by offshore software firms and to understand how structured processes can be leveraged to execute software projects for competitive success.</t>
  </si>
  <si>
    <t>Advances in Computer and Informatiom Sciences and Engineering, pp. 366-371
International Conference on Systems, Computing Sciences and Software Engineering (SCSS), part of the International Joint Conferences on Computer, Information, and Systems Sciences, and Engineering (CISSE 2007)</t>
  </si>
  <si>
    <t>Company:
CMC Limited
University:
University Department of Computer Science, University of Mumbai
India</t>
  </si>
  <si>
    <t>The primary question under investigation is based on improving effort estimation when planning change requests to the software - what are the factors that lead to variation between planned and actual efforts?</t>
  </si>
  <si>
    <t>A process performance model for predicting Effort Variance (EV) and improving the estimation process.</t>
  </si>
  <si>
    <t>Goal Question Metrics (GQM)
Linear multiple regression model</t>
  </si>
  <si>
    <t>None, they just used linear multiple regression to develop a performance model.</t>
  </si>
  <si>
    <t xml:space="preserve">A process performance model for predicting Effort Variance (EV) and improving the estimation process.
The Goal Question Metrics (GQM) technique was used to identify the top ten related input variables as the factors influencing EV in maintenance projects.
In order to apply statistical inference to the problem, hypothesis testing was used to identify the most suitable model and the most significant input variables.
Skill Level relates to an overall competency of the team and is determined as a skill score index. It is computed as an average of the skill score of project team members, where the skill score for an individual is a weighted  average of various skill competency levels; and weights being determined by the role of the individual in the team. Skill competency across 5 areas is considered – management, technology, domain, process and tools.
Model:
EV = -1.64 + 0.003895 Size + 9.96 Skill Level
Inputs:
- Size in Unadjusted Function Point (UFP)
- Skill Level: an overall competency of the team and is determined as a skill score index
Outputs (Dependent Variables):
- Effort Variance = ((actual Effort – original Effort)/original Effort) x 100, in person days or person months
</t>
  </si>
  <si>
    <t>- Size in Unadjusted Function Point (UFP)
- Skill Level: an overall competency of the team and is determined as a skill score index
- Effort Variance = ((actual Effort – original Effort)/original Effort) x 100, in person days or person months</t>
  </si>
  <si>
    <t>Yes: Maintenance Projects</t>
  </si>
  <si>
    <t>Project data collected over a period of 5 years  from developing and maintaining large-scale  applications from the Securities domain and also supporting business application.</t>
  </si>
  <si>
    <t>Hypothesis testing was used to identify which measures influence the effort variance. 
The hypotheses were  established on small data samples (less than 100 data points). 
t-test and ANOVA test were used to test  the NULL (H0) hypotheses on different population sets and study the behavior of the software  maintenance process. 
The statistical significance the data shows towards the hypotheses (H0) was established based on the p-value.
The results from hypotheses were: 
- Effort Variance is not affected by the level of process compliance the project demonstrates; 
- Effort Variance increases significantly with the Rework component; 
- Effort Variance is much smaller for sizes in the range 100 to 1000UFPs as compared to Size &lt; 100UFPs or Size &gt;  1000UFPs; 
- Effort Variance is dependent on the overall Skill Level of the team.
To evaluate the model's accuracy, they performed comparisons based on the Mean Magnitude of  Relative Error (MRE), Median Magnitude of Relative Error (MdMRE) and appropriate variants of PRED. They chose PRED(0.25, 0.5).</t>
  </si>
  <si>
    <t>Real values.</t>
  </si>
  <si>
    <t>The model holds true for tasks having Size between 100UFPs  and 3877UFPs (from sampled data set), all values of Skill Level between 1 and 5.
Skill levels are very critical for the calibrated Size of tasks. Thus, any attempts at skills development and/or knowledge management will have a positiveimpact on the overall project performance. 
For small tasks, a dependency on Skill Level could not be established.
The Effort Variance model developed allows project managers to plan around the predictions for EV.</t>
  </si>
  <si>
    <t>Yes, the model has been used to estimate 5 different change
requests across the two product lines.</t>
  </si>
  <si>
    <t>Variations in the predictions for the 5 change requests were used to further field-test the model as an  empirical validation of the results.</t>
  </si>
  <si>
    <t>University:
Hebei University
China</t>
  </si>
  <si>
    <t xml:space="preserve">An approach to project management in high maturity composed of five basic process performance models: lifecycle model, quality model, resource  model, measurement model, and control model.
</t>
  </si>
  <si>
    <t>SPC
CMMI</t>
  </si>
  <si>
    <t>They created diiferent models to support project management in high maturity with commom knowledge.</t>
  </si>
  <si>
    <t>Five basic process performance models:
- Lifecycle Model(LM): it could be presented as a composition of phases. It is not high maturity but it defines the common ground for the others.
- Quality Model (QM): it is defined as the quantitative description of quality objective distribution using three dimensions:  lifecycle (ex.: the allowed number of injected defects and  specifying the required defect remove rate for each phase of lifecycle), product (ex.: the allowed number of defects is assigned to product  components according to their size and importance), and finding methods (ex.: peer review, different type of testing).
- Resource Model(RM): it is defined as the consuming model of human beings efforts in person-week (or person-month, or person-year, etc.), which can be used to determine: (1) The percentage of each phase time period to the total time period of lifecycle (2) The percentage of each phase effort to the total effort of lifecycle (3) The percentage of each task type effort to the total effort of each phase.
- Measurement Model(MM): it is defined as the metrics specification during each phase of Lifecycle Model.
- Control Model(CM): it is defined as the specification of control mode, which should be proactive and statistical.</t>
  </si>
  <si>
    <t>They do not detail that, but say historical data should be used to build some models.</t>
  </si>
  <si>
    <t>None. They cite that the supporting environment was developed to support process improvements in an  organization’s managing projects. 
And that, at present, more than 27 organizations in China have applied the method to improve their  software capability maturity and CMMI appraisal.</t>
  </si>
  <si>
    <t>Feedbacks indicate the environment needs further works in two aspects:
- realize the more seamless connection between EPMS and PMS as LMS, QA/Monitor and PMS 
- perfect the function of QA/Monition,  manage more defects finding methods and predict the defects distribution number and class according to the objectives of quality.</t>
  </si>
  <si>
    <t>Probably, but the paper does not detail that.</t>
  </si>
  <si>
    <t>Authors also describe the components of the project management environment built to support the approach.</t>
  </si>
  <si>
    <t>Project management tool</t>
  </si>
  <si>
    <t>The components of the project management environment:
- Log Management System (LMS): it records the time spending that participants work at the project everyday.
- Project Management System (PMS): it can support every phase of software development automatically, implement the  controllable and predictable of project process, and insure the efficiency and quality of process improvement at enterprise.
- Enterprise Process Modeling System (EPMS): Visual modeling tool for process modeling and simulation. Two kinds of process models can be built by EPMS. One is description of LM used  for supporting project process management. Another is system requirements description, which are used for generating the  system Test Use Case (TUC).</t>
  </si>
  <si>
    <t>This paper analyses CMM level 5 projects from multiple organizations to study the impacts of highly mature processes on effort, quality, and cycle time. Using a linear regression model based on data collected from 37 CMM level 5 projects of four organizations, they find that higher process maturity levels, as indicated by CMM level 5 rating, reduce the effects of most factors that were previously believed to impact  software development effort, quality, and cycle time. The only factor found to be significant in determining effort, cycle time, and quality was software size.</t>
  </si>
  <si>
    <t>University:
University of South Florida
USA</t>
  </si>
  <si>
    <t>They identify key project factors such as software size that determine software project development outcomes for CMM level 5 projects.
Besides that, they provide benchmarks for effort, quality, and cycle time based on CMM level 5 project data.</t>
  </si>
  <si>
    <t>Linear regression model 
Forward stepwise regression
Two-stage least squares</t>
  </si>
  <si>
    <t>None, they just used on high maturity data to identify variables which influences wffort, quality and cycle time.</t>
  </si>
  <si>
    <t>They made forward stepwise regressions for effort, quality, and cycle time and used some statistical tests to find out which varibales had a significant effect on the dependent variable (EFFORT, QUAL, or CTIME):
ln(EFFORT) = 4.49 + 0.61 * ln(SIZE)
ln(QUAL) = 1.38 + 0.3 * ln(SIZE)
ln(CTIME) = 4.23 + 0.27 * ln(SIZE)
Inputs:
- SIZE as actual lines of codes developed, excluding comments and blank lines, measured in KSLOC or in functional points (which they converted into LOC based on International Function Point Users Group (IFPUG) specifications)
Outputs:
- EFFORT as the total effort beginning with the end of the requirements specification stage until the end of customer  acceptance testing;
- QUAL as the total number of defects that escaped to the customer and were detected during the first three months of  production use of the software;
- CTIME as the number of calendar days that elapse from the date the baseline requirements are delivered until the date the software passes customer-acceptance testing.</t>
  </si>
  <si>
    <t xml:space="preserve">Size in KSLOC or FPs.
Effort in person-days.
Quality in number of defects.
Cycle time in number of calendar days.
</t>
  </si>
  <si>
    <t>Yes: high maturity companies.</t>
  </si>
  <si>
    <t>Data collected from 37 CMM level 5 projects of four organizations in the software development outsourcing industry.</t>
  </si>
  <si>
    <t>They made forward stepwise regressions for effort, quality, and cycle time and used some statistical tests to find out which varibales had a significant effect on the dependent variable (EFFORT, QUAL, or CTIME): t-statistics, Shapiro-Wilk test to check the normality of residuals, White’s test was used to check for the homoscedasticity of residuals, Cook’s distance was used to identify influential observations. These checks indicated that there were no known major statistical problems in the regression models used.
They found that project size was the only variable that significantly influenced development effort. Like development effort, quality was also affected by project size alone. With reference to cycle time, the results indicate that SIZE was the only significant predictor for cycle time.
Prior research suggests that there could be dependencies among quality, effort, and cycle time; as a result, they estimated those equations simultaneously. They found that simultaneous estimation did not significantly affect the impact of SIZE on QUAL, EFFORT, or CTIME. The other independent factors continued to be insignificant. QUAL also did not influence EFFORT or CTIME in our sample.
The accuracy of estimation was calculated as the mean magnitude of relative error (MMRE) percentage for N estimations.</t>
  </si>
  <si>
    <t>To test the reliability of the results and its usefulness in predicting software outcomes within and across organizations, they compared the predictions of their models to actual values from holdout samples:
- For within-organization comparison, for Organization A, they had a holdout sample of five projects. They compared the predictions of the model developed from the remaining projects of Organization A to the holdout sample.
- For comparison across organizations, they estimated a model using data from organizations excluding Organization A and calculated the  prediction errors for Organization A.
- They also compared the predictions from the model based on the  overall Organization A data set with the actual observations from other organizations.
- They compared the predictions from the model based on overall sample data (excluding randomly selected observations for the holdout samples) with the holdout sample observations.</t>
  </si>
  <si>
    <t>They find that higher process maturity levels, as indicated by CMM level 5 rating, reduce the effects of most factors that were previously believed to impact software development effort, quality, and cycle time. The only factor found to be significant in determining effort, cycle time, and quality was software size.
Their models for effort and cycle time appeared portable across organizations based on good predictions for effort and cycle time, whereas their model for quality appeared less portable.
On the average, the developed models predicted effort and cycle time around 12 percent and defects to about 49 percent of the actuals, across organizations. Overall, the results in this paper indicate that some of the biggest rewards from higher process maturity levels come from the reduction in variance of software development outcomes that were caused by factors other than software size.
Their results suggest that estimation models based on CMM  level 5 data are portable across multiple CMM level 5 organizations.</t>
  </si>
  <si>
    <t>Company:
General Dynamics Advanced Information Systems
USA</t>
  </si>
  <si>
    <t>SWEEP (SoftWare Error Estimation Program) which maps the known hardware defects over time.
SWEEP was originally developed by the Software Productivity Consortium to aid in the prediction and management of errors and defects in software-intensive systems.</t>
  </si>
  <si>
    <t>Defect  density curve
SWEEP software tool</t>
  </si>
  <si>
    <t>The application of software development tools used on a CMMI level 5 company on a hardware development project.</t>
  </si>
  <si>
    <t>SWEEP was designed to help one monitor and control the quality of software products by predicting the number of defects  remaining in the software — the latent error content. The basis of the defect predictive model is the inverse of the defect  density curve used by reliability engineers.
Inputs:
- Defect data
Outputs:
- Number of defects  remaining in the software
Besides that model, they captured the historical data on problem report creation and resolution rates , and made predictions based on both rates.
Inputs:
- problem report creation rate
- problem report resolution rate
Outputs:
- Report burn down projected</t>
  </si>
  <si>
    <t>Number of defects found and estimated number of defects remaining in the software through model.
Problem report creation and resolution rates and projected report burn down.
Number of days to Analysis Complete for Problem Reports on an histogram (low maturity).
Number of days opened for Problem Reports on an histogram (low maturity).
Number of opened Problem Reports per person on a bar chart (low maturity).</t>
  </si>
  <si>
    <t>Historical data from the same project only.</t>
  </si>
  <si>
    <t>The defect predictive model was loaded independently with defect Hardware Problem Reports and Hardware Engineering Change Notices defect data to improve our level of confidence in the results. Surprisingly,  each set of defect data predicted, within a percentage point, that 50% of defects remained undetected.
The SWEEP model was run at each effort time interval to track progress and evaluate the model.
They compared projections to real data. The monthly SWEEP predicted total defects varied month to  month with 5 of the eight data points within +/- 3 defects from the original prediction. They tracked the actual defects through September and our final total defects being within one defect predicted by the  model run six months earlier.</t>
  </si>
  <si>
    <t>With real values of defects.</t>
  </si>
  <si>
    <t>The usage of SWEEP to help manage the Hardware development effort is an example of applying a discipline specific tool to other disciplines. The usage of SWEEP was a contributing factor in the success of the development effort meeting its schedule commitments.
Applying the right measures at the right time, within a culture that expects meaningful measures, greatly increases your chances of success.</t>
  </si>
  <si>
    <t>Yes, on an a hardware development project.</t>
  </si>
  <si>
    <t>The SWEEP model was run at each effort time interval to track progress and evaluate the model. Because constant effort is  assumed for each interval, actual calendar duration needed to be adjusted (once a month to twice a month) to account for  increased effort devoted to detecting and fixing defects. Ideally, more rigor with effort time intervals would have provided a better SWEEP model.
Plotting problem report creation and resolution rates over time with actual number of open problem reports provided a  communication tool to facilitate the achievement of the goal. It  gives us graphic evidence of the how the gap was either growing or being closed.</t>
  </si>
  <si>
    <t>University:
Department of Computer Science and Engineering
Indian Institute of Technology
Department of Industrial and Management Engineering
Indian Institute of Technology
India</t>
  </si>
  <si>
    <t>To determine the optimum module size for inspections.</t>
  </si>
  <si>
    <t>A cost model for inspections, in which cost of defects not detected in inspections is also modeled, using which the total cost can be minimized.</t>
  </si>
  <si>
    <t>u Control charts
Design of Experiments</t>
  </si>
  <si>
    <t>Their use together to model inspection process.</t>
  </si>
  <si>
    <t xml:space="preserve">To control the inspection process, defect density is the performance parameter that is usually monitored. Usually c-charts can be used to monitor defect density. Based on the data from past inspections, control limits are set on the performance.
Inspection with smaller inspection module sizes increases the frequency of inspection and so will be more number of false alarms. When larger inspection module size is taken then if an out of control situation is passed to the next stage, larger number of defects will be passed, incurring more cost. Optimum inspection module size is a trade off between type I and type II error in statistical terms, but actually represents the trade off between inspection control cost and effectiveness of inspection.
Formula: E[FAC] + E[UFC] + E[IC]
= C1αD/n + (C3 − C2)nσδ/(1 − β) + (D/n + 1/(1 − β))(a1 + n ∗ a2)
Inputs: 
- The average cost of fixing defects in different stages.
- The cost of false alarm.
- Mean shift when process goes out of control.
- Amount of shift when the process goes out of control.
- Control limits (which determine the probabilities) of defect density.
- The inspection module size.
Outputs:
- They compute the cost for different module sizes, starting from 50 LOC and going to 1000 LOC with an increment of 10 LOC, and then take the size at which minimum cost is achieved. </t>
  </si>
  <si>
    <t>- The average cost of fixing defects in different stages.
- The cost of false alarm.
- Mean shift when process goes out of control.
- Amount of shift when the process goes out of control.
- Control limits (which determine the probabilities) of defect density.
- The inspection module size.</t>
  </si>
  <si>
    <t>Historical data from the company, but they do not detail it.</t>
  </si>
  <si>
    <t>For reducing the complexity of the experiment and to understand the impact of the key variables, they have fixed the other variables. Value chosen for the variables are mentioned. 
The results indicate that in most situations the optimum module size is between about 150 LOC and 500 LOC.
As the stability of the process increases, reflected by the increase in D, the optimum module size increases.
As C3/C2 increases, implying the cost of a defect in future stages increases as compared to the current stage, the optimum module size decreases. On the other hand, as the cost ratio C1/C2 increases, implying that the cost of false alarms is increasing, the optimum module size increases.</t>
  </si>
  <si>
    <t>Company:
Siemens Program and System Engineering Department
Company:
The Bilgi Group Software Research, Education, and Consultancy Ltd.
University:
Informatics Institute, Middle East Technical University
Turkey</t>
  </si>
  <si>
    <t>An Assessment and Analysis Tool for Statistical Process Control (SPC-AAT) to ease and enhance application of SPC  specially for emergent and/or low maturity organizations.</t>
  </si>
  <si>
    <t>They build a tool to support SPC.</t>
  </si>
  <si>
    <t>An Assessment and Analysis Tool for Statistical Process Control (SPC-AAT) to ease and enhance application of SPC  specially for emergent and/or low maturity organizations.
SPC-AAT implements an assessment model to test the suitability of SPC for software processes and metrics. The assessment model address two basic requirements for SPC implementation: Rational sampling of process executions and data, and metric data utilization (or suitability) for statistical analysis.
The model recommends describing each process execution in a number of process attributes such as inputs, outputs, activities, roles, and tools and techniques. It then suggests a clustering method based on the idea of process consistency which is assessed for similarity in process attribute values. If repetitions of a process show similarity in terms of these values, then they form a process cluster which is consistently performed among its executions. The analyses on the data of this process cluster are assumed to provide more insight for process control.
The model identifies a number of metric usability attributes such as metric identity, data existence, data verifiability, data dependability, data normalizability, and data integrability. It defines questionnaires based on these attributes, and recommends investigating a metric’s usability for statistical analyses prior to SPC implementation. Each usability attribute is rated in four scales: Fully usable (F), largely usable (L), partially usable (P), and not usable (N). Overall usability of a metric is decided based on these attribute ratings.
The assets of the assessment model:
- Process Execution Record: This is a form used to capture the instant values of process attributes for a process execution.
- Process Similarity Matrix: This is a form used to verify process attribute values against process executions. The matrix is created based on the values of process attributes previously entered into Process Execution Records.
- Metric Usability Questionnaire: This is a form used to investigate the usability of a process metric in terms of metric usability attributes.
- Process Execution Questionnaire: This is a form used to investigate the assignable causes for a process execution in terms of changes in process performers, process environments, and other factors if any. While working retrospectively on existing process data, a questionnaire is completed for every out-of-control point and answers are used to understand the assignable causes.
SPC-AAT has facilities to capture data from outer environment, assess the suitability of software processes and metrics for SPC, and analyze a software process with respect to its qualifying metrics using SPC techniques like control charts, histograms, bar charts, and pareto charts.
SPC-AAT provides a number of SPC techniques such as control charts, histograms, bar charts, and pareto charts. These SPC techniques are applied on “process cluster - metric” pairs, which is consistent with rational sampling concept. Wheeler’s tests [26] are used for detecting the assignable causes in a control chart and it is possible to choose the tests to apply. A metric value which is detected as out-of-control point (OCP) according to the tests applied can be excluded from the analysis via our tool. To exclude an OCP and see related process execution questionnaire, it is enough to click on the point on a control chart. SPC-AAT also supports what-if analysis for different rational sampling choices by merging and splitting current process clusters. As a last thing, SPC assessment and analysis results can be reported and printed by using the tool.</t>
  </si>
  <si>
    <t>-
Example:
Bug fixing process
- Creation Date
- Actual Finish Date
- Estimated Finish Date
- Bug Aging = Actual Finish Date - Creation Date + 1
- Estimated Bug Aging = Estimated Finish Date - Creation Date + 1
- Estimation Variance = Estimated Bug Aging - Bug Aging
- Estimation Capability = Estimated Bug Aging / Bug Aging
- Priority: 1 (massive), 2 (serious), 3 (little effect), 4 (cosmetic)
- Problem Source
- Status (Test Result): T* (successful), T- (unsuccessful), T0 (not tested)</t>
  </si>
  <si>
    <t>Yes: especially for emergent and/or low maturity organizations.</t>
  </si>
  <si>
    <t>Example: They analyzed all the bugs reported during 6 months period (62 data points).</t>
  </si>
  <si>
    <t>They used SPC-AAT, as an example SPC assessment and analysis, for the bug fixing process of a system and software development organization. In the company, bugs had been reported during component integration tests and system tests. Bugs found during unit tests were not included in the study.
They identified 2 base process clusters: Version A was representing the bug fixing process where bugs are reported and tracked via CM tool while Version B was representing the bug fixing process where bugs are reported via e-mails.
Theydecided to derive four new metrics from the imported base metrics: Bug Aging, Estimated Bug Aging, Estimation Variance and Estimation Capability. After filling Metric Formula attribute for the created entries, metric data for the derived metrics were calculated automatically and stored by the tool.
After deciding on the derived metrics, they filled Metric Usability Questionnaire for each base and derived metric from Questionnaire tab-sheet under Metric Evaluation view.
In the next step, only metrics which were evaluated as “usable” would be used for control charting. Expected Comp Date, Estimated Bug Aging, Estimation Variance and Estimation Capability metrics were evaluated as “Not Usable” because of missing metric data points and could not be used for statistical analysis.
SPC tools could only be applied to the qualified “process cluster – metric” pairs. In this case, these were “Version B – Bug Aging” and “Version A – Bug Aging” for control charting since just Bug Aging metric was assessed as usable.
They drew bar chart for status of bugs. The tool also enabled them to draw pareto charts for “problem source”, “error reason” and “should-be found” metrics of bugs. These pareto charts showed them the problematic areas in the whole software development process.
They identified several improvement opportunities.</t>
  </si>
  <si>
    <t>Our experience has showed us that with a tool which guides users for rational sampling and metric utilization, an organization can apply SPC techniques and attain the ability to understand its processes based on quantitative data. 
SPC-AAT achieves this by:
- Easing import of metric data from other tools
- Easing the job of organizing metric data
- Guiding users to define metrics and choose appropriate ones for SPC analysis
- Guiding users to choose correct SPC techniques
- Guiding and easing the job of rational sampling
- Easing the job of defining derived metrics
- Enhancing the job interpreting chart outcomes
- Easing and enhancing what-if analysis based on rational sampling
- Providing a central place for all SPC related tasks</t>
  </si>
  <si>
    <t>No, they just used data from the company.</t>
  </si>
  <si>
    <t>Research organization:
National Information and Communications Technology Australia
Company:
IBM Australia</t>
  </si>
  <si>
    <t>ISO/IEC 15393 advice for measuring software engineering processes combined with the CMM/CMMI level 4 requirement for statistical process control.</t>
  </si>
  <si>
    <t>SPC
ISO/IEC 15393</t>
  </si>
  <si>
    <t>None, they just relate common errors from a review of a data  analysis process undertaken by the Application Management  Services delivery group of IBM Australia, a CMM level 5 organization.</t>
  </si>
  <si>
    <t>A run chart showing productivity measured in function points per hour for one application. Projects appear sequentially in time. The mean and upper control limits per year reflect all projects for the year (irrespective of application). The chart has four years data.
Inputs:
- Historical data on effort for each project;
- Historical dara on size in function points for each project.
Outputs:
- Mean;
- Mean + 1 standard deviation;
- Mean + 2 standard deviation.
Scatter plot of effort against size in function points for one application.
Inputs:
- Historical data on effort for each project;
- Historical dara on size in function points for each project.
Outputs:
- Visualization of the state of the projects.</t>
  </si>
  <si>
    <t>Frequency plot of productivity measured in function points per hour for AMS enhancement  projects over four years (low maturity)
A run chart showing productivity measured in function points per hour for one application.
Scatter plot of effort against size in function points for one application.</t>
  </si>
  <si>
    <t>Historical data from 1,093 enhancement projects performed on more than 70 different applications over four years.</t>
  </si>
  <si>
    <t>Just examples.</t>
  </si>
  <si>
    <t>Lessons learned from analyzing the AMS data into three do’s and four don’ts for productivity and measurement analysis:
- Do base all analysis of project data on data from similar projects;
- Do use graphical representations of productivity data: scatter plots are usually more understandable than single-value plots; run plots of productivity metrics  can be useful for identifying time-based  trends but can only be properly interpreted  with reference to effort-size scatter plots;
- Do use the relationship between effort and size to develop regression models. Specifically, use appropriate data transformations for effort and size data, usually logarithmic transformations, with regression models to cope with non-normality. Assess productivity by comparing actual  effort to predicted effort. Then use statistical confidence intervals to determine whether the actual effort was significantly above or below average. 
- Don’t aggregate productivity measures for all your projects indiscriminately.
- Don’t use the mean and standard deviation of productivity measures to characterize productivity for either monitoring or prediction purposes;
- Don’t analyze projects that are dissimilar simply to get more data;
- Don’t use any metrics that are constructed from the ratio of two independent measures unless you’re sure you understand the measure’s implications.</t>
  </si>
  <si>
    <t>No, they just reviewed a data analysis process undertaken by a CMMI level 5 company.</t>
  </si>
  <si>
    <t>Universities:
Gippsland School of IT,
Monash University
School of Information Systems
Central Queensland University
Australia</t>
  </si>
  <si>
    <t>A new pre-processing process that can convert the original process data to the new data set with the format that Data Mining technique can be applied to find out the hidden reason of better performance or poor performance (i.e. what  input variables with what parameter setting will affect the performance of the process.)</t>
  </si>
  <si>
    <t>SPC
Data mining
Modified Centered CUSUMS control charts</t>
  </si>
  <si>
    <t>This paper extends the idea of the Modified Centered CUSUMS,  and proposes a new data selection procedure so that the associative discovery technique can be used in retrospective SPC analysis.</t>
  </si>
  <si>
    <t>The preprocessing procedure
Inputs:
- Process historical data presented by {(Ut, yt),t = 1,2,...,n} where:
Ut = (u1t,u2t,...,ukt) is a vector of k input variables at time t, 
u1, u2, ... uk are the numerical or categorical input variable, 
yt is the output numerical variable at time t,
yt is assumed to be constant and stable over time if nothing is changed in the process.
Steps:
- Split a whole process segment data into multiple process sub-segment data;
- Group the segments with the optimum performance;
- Transform the data into the format for using associative discovery technique.
Outputs:
- After completing all steps, two different new data sets in the format that data mining technique (i.e. association Discovery) can be used will be generated. One is used for mining the causes of the mean change of the  process, another one is for mining the cause of the variance change of the process. Through this approach, the association discovery technique can be used to identify the possible cause.
The discovery process produces association rules in the form: “If C inputs are used then R will happen.”</t>
  </si>
  <si>
    <t>Any.</t>
  </si>
  <si>
    <t>They suggest using Leverage to indicate the validity and importance of the rules generated.</t>
  </si>
  <si>
    <t>Through their approach, the common data mining method (i.e. associative discovery) can be used to find the hidden knowledge from the data, and identify the causes of the process failure or success for the  quality improvement. 
Besides, the hidden information that they extracted from the data can be used as supplement for the cause and effect diagram in the on-line process control.</t>
  </si>
  <si>
    <t>Company:
Eldorado Research Institute
University:
PUC-Campinas
Brazil</t>
  </si>
  <si>
    <t>Common statistical tools used for quantitative project and process management in high maturity: control charts and correlation analysis.</t>
  </si>
  <si>
    <t>Control Chart
Correlation Analysis
Balanced Scorecrad
GQM
5W1H</t>
  </si>
  <si>
    <t>Common SPC control charts:
Inputs:
- Historical data.
Outputs:
- Control limits.
For the definition of these limits, the information on each one of the projects had been considered as being of a sub-group sample.
Following are questions and respective answers, which were addressed using control charts and correlation analysis in order to associate and define the indicators Client Satisfaction Grade (CSG), On Time Delivery (OTD), Cost  Deviation (CD), Productivity (PRD), and Defect Contention Rate (DCR) to the organizational objectives P8 and P9:
- How is it possible to verify if we are improving? Through CSG increase.
- How is it possible to improve our quality? Through CD decrease and OTD increase.
- Are we more efficient? Through PRD increase.
- Are we more effective? Through DCR increase.</t>
  </si>
  <si>
    <t>Critical process areas: project management, engineering, support, and process management.
Indicators Client Satisfaction Grade (CSG), On Time Delivery (OTD), Cost Deviation (CD), Productivity (PRD), and Defect Contention Rate (DCR).</t>
  </si>
  <si>
    <t>Historical information that was recorded since the implementation of the CMMI  level 3 requirements.</t>
  </si>
  <si>
    <t>The tool set that was selected in the Eldorado Research Institute showed to be helpful to attend the necessary minimum of the CMMI Level 4 requirements, although it keeps requiring a lot of analysis effort. It is a  fact that a larger tool set would impose more difficulties to institutionalize the process. 
Besides their evaluation of the tools adopted, they cite some problems and pitfalls related to high maturity:
- The possibility of data not being collected in a standardized way through the organization;
- The lack of a historical data base for new or revised indicators;
- The increased effort due to the the increased number of measures;
- Beyond training all involved personnel, usually, it is necessary to supply an individual support to every people responsible by data collection. This support aims preventing that incorrect interpretation occurs with  what must be collected;
- It is of fundamental importance that the organization could have guarantees that the collected data for measures and indicators reflects, in a trustworthy form, the true current situation of the development  process;
- It is fundamental to train and to prepare all personnel that are responsible by the data analysis with courses about statistical fundaments. Resistance and difficulties to perform this type of analysis can be a  problem that must be faced and solved by the organization;
- When determining which sub-processes the organization must follow with more attention, the performed action will focus specific issues. In case those sub-processes are inadequately chosen, a demand for  unnecessary effort and time will occur. Such wastefulness should always be avoided;
- The choice of an inadequate statistical tool can impact results and schedule established for some activities.</t>
  </si>
  <si>
    <t>Not yet, since they describe results for the revision of indicators phase.</t>
  </si>
  <si>
    <t>Company:
309th Software Maintenance Group
Universitiies:
Software Engineering Institute
Charles Stark Draper Laboratory
USA</t>
  </si>
  <si>
    <t>Team Software Process, which is generally considered a Level 5 process, with some adaptations.</t>
  </si>
  <si>
    <t>Some adaptations to completely address CMMI requirements.</t>
  </si>
  <si>
    <t>The Software Engineering Institute (SEI) has already performed a theoretical mapping of TSP to CMMI and determined that DAR is partially addressed by the TSP, OPP is supported, Quantitative Process Management (QPM) is 90 percent directly addressed, and CAR is 60 percent directly addressed. As the GTACS team set about to shore up these weaknesses, they determined that these assessments were generally accurate; they also came up with creative ways to update the TSP to completely address all of these PAs.
PAs not fully covered:
- DAR:
Problem: Since the initial preparation for DAR had been only at the group level, there was no DAR process or practice in place for the project. A better characterization of TSP’s implementation of DAR is that TSP is consistent with DAR philosophy but is nowhere near sufficient.
Solution: Initially, GTACS addressed its DAR requirements by adopting the organization’s DAR processes and forms. Organizational DAR training was held for the team. GTACS created a draft operational process in the form of a TSP script. The DAR script was then used by the team to analyze three different types of issues: product design, tool selection, and process. The final DAR process was then updated and included in the team’s standard process (it can be seen on Fig 1 on paper). 
- CAR:
Problem: The team’s previous process improvement discussions, during their TSP post-mortems, had not produced the artifacts necessary to meet CAR requirements. TSP does lack CAR formality and feedback to determine if implemented process improvements really worked.
Solution: GTACS team updated the postmortem script to directly address CAR. They created a requirement for a CAR report, which formally douments the TSP post-mortem by capturing the data analyses performed, weaknesses identified, and the suggested process changes to address these weaknesses. The report also adds to the TSP post-mortem an analysis of the impact of previous process improvements.
- QPM:
Problem: GTACS data was not analyzed at the sub-process level and the data analyses did not address an understanding of process variability. TSP fundamentally considers the software development process as a single entity whose purpose is to help guide the production of products. Earned Value (EV), TSP’s primary tool for analyzing schedule and cost, measures the whole process and not subprocesses. TSP’s two primary tools for monitoring quality, Percent Defect Free (PDF) and Process Quality Index (PQI) also do not focus at the sub-process level. In addition, none of these measures consider variability from the statistical process control perspective.
Solution: After discussion, the team decided to track rework and the forecast completion date of its various work products. These also supported the team’s two highest priority project goals: finishing its work on time and having low rework. The key selection criteria for these two metrics were that they could be tracked during the project, that corrective action could be taken if they were trending beyond limits or goals, and that they were of relatively low cost to implement.
The team’s EV tool computed the forecast completion date of the project and because of the way the project plan was set up, it could also compute the forecast completion date of each of the project subparts. The team reviewed these forecasts at the subpart level every week.
Rework time for this TSP team was defined as time recorded in the defect logs. Percentage rework was rework time divided by total task time. Good historical data existed from the team’s prior projects. Rework percentage was computed weekly and reviewed during the team’s weekly meeting for both the project’s subparts and the project as a whole. The rework percentage for each of the team’s subparts and the project as a whole were each plotted. The plots each included the subpart or project under review, the organizational goal (10 percent), the Upper Control Limit (10.46 percent), and the normalized (to the project schedule) plots for previous projects.
The team updated their weekly meeting process to address each of these measures, to see if they were in control, and to bring items that had gone astray back under control.</t>
  </si>
  <si>
    <t>Rework
Forecast completion date</t>
  </si>
  <si>
    <t>Historical data from the company. They do not detail it tho.</t>
  </si>
  <si>
    <t>The GTACS team in 309th SMXG at Hill Air Force Base, Utah, successfully used the TSP in reaching their goal of CMMI Level 5.</t>
  </si>
  <si>
    <t>The GTACS team in 309th SMXG at Hill Air Force Base, Utah, successfully used the TSP in reaching their goal of CMMI Level 5. In order to do so, they adapted from and added to the TSP scripts, measures, and forms in ways that they believe can help other TSP teams also achieve this feat, as far as can be done by a single focus project.</t>
  </si>
  <si>
    <t>University:
University of Bari
Italy</t>
  </si>
  <si>
    <t>Analyze the relation between primary process
(maintenance) and supporting process (problem
resolution)
For the purpose of assessing and monitoring
With respect to quality of the primary process
From the point of view of the resulting product
In the context of heterogeneous and geographically
distributed sites</t>
  </si>
  <si>
    <t>A non invasive Statistical Process Control (SPC) based approach, for measuring a primary process (maintenance) through a supporting one (Problem Resolution Process).</t>
  </si>
  <si>
    <t>Statistical Process Control</t>
  </si>
  <si>
    <t>The proposed approach monitors the execution of a primary process by measuring the supporting ones it depends from.</t>
  </si>
  <si>
    <t>The conceptual schema of the proposed approach is made up of two parts: a conceptual framework for collecting and classifying data; a data analysis process, through time-series analysis, for analyzing the collected data.
Conceptual framework for collecting and classifying data
The data coming from different sites flow to a single collection point data repository. The data refers to types of problems that have occurred and been identified within the production units.
The collected data is then organized and classified into classification taxonomy. This makes it easier to distinguish the types of problems and sort out their solution by assigning them to the appropriate solution groups, in our case: maintenance sites.
Data analysis process
Inputs:
- Data collected from the various sites and classified in problem categories.
Steps:
- The most appropriate control chart is chosen, according to the number, type and distribution of the data. 
- Following, given a set of data related to an observation period, a reference set is determined. It is made up of CL, UCL, and LCL. This is defined according to past data and is used for predicting future process performances. 
- Characterization is twofold: for each category of the taxonomy and, for all distributed maintenance sites with refer to the category of problems to solve.
- Data collected are plotted to the respective control charts. Each new observation is then analyzed in order to point out possible assignable causes. 
- Whenever a non-random pattern is identified in a category, it is further investigated for assessing the presence of assignable causes.
- The reference sets (UCL, LCL, CL) are updated according to the investigation process. In this way the control limits are flexible, dynamic and change according to the actual process performances, and thus to the site performances.
Outputs:
- Such limits are used to monitor the actual process performances, and are automatically recalibrated to adapt to process performance changes each time the process starts to become unstable.</t>
  </si>
  <si>
    <t>Problems detected from each of the user sites</t>
  </si>
  <si>
    <t>Heterogeneous and geographically distributed sites</t>
  </si>
  <si>
    <t>None.
They planned a simulation on legacy data collected in an industrial environment, but did not do it.</t>
  </si>
  <si>
    <t>This allows to perform analyses that go from more a general to a more specific level of detail. So, the analyses cover all branches of the classification taxonomy. Also, for each analyzed path, the sites where the anomalous situations concerning maintenance interventions can be localized.
Such analyses allow to make previsions on the process being monitored and controlled.</t>
  </si>
  <si>
    <t>An SPC-Framework that reinterprets SPC and applies it from a Software Process point of view.</t>
  </si>
  <si>
    <t>The creation of a framework that interprets SPC and applies it from a Software Process point of view.</t>
  </si>
  <si>
    <t>SPC Framework is made up of: Run-Test Set, Run-Test Interpretation, Investigation Process.
Run-Test Set (RTS): It is a selection of a set of indicators, among those presented in SPC literature, along with their arrangement in logical classes: sigma, limit and trend. This is better described on ID 2009.02.
Run-Test Interpretation (RTI): It considers the interpretation from the software process point of view, of every test in each class. This is better described on ID 2009.02.
Investigation Process (IP): It is a process for guiding software process monitoring and stability investigation. This is not fully covered by ID 2009.02 and is the reason this paper  was considered.
Inputs:
- Historical data.
Steps:
- Determination of the Measurement Object, i.e. selection of both process to evaluate and measurable characteristics that describe process performance.
- Determination of the Reference-Set, i.e. a set of observations of the measurable characteristics that are representative of the process performances and the control limits calculated upon the observations.
- Process Monitoring and Stability Evaluation: the control limits are fixed, data is tracked over time on the charts, and the tests are executed for each new plotted data point. Whenever a test fails, presence of an assignable cause is investigated.
- Run-Test Evaluation: when a run-test fails, it suggests the actions to carry out in the IP. Run-Test Evaluation is supported by an appropriate Decision Table. The table is better described on ID 2009.02.
Outputs:
- Process performance monitored and action taken.</t>
  </si>
  <si>
    <t>productivity (LOC/hours)</t>
  </si>
  <si>
    <t>The presented framework has monitored a reengineering process of an aged banking application that needed to be rejuvenated because of its poor quality. A total of 638 programs were renewed and productivity (LOC/hours) of the developers for renewing each program was collected and tracked over time using control charts.</t>
  </si>
  <si>
    <t>The proposed approach and the experimental results obtained encourage further investigations. In particular, SPC-Framework appears as an effective and nonintrusive instruments for supporting the project manager during project execution.</t>
  </si>
  <si>
    <t>Yes. The presented framework has monitored a reengineering process of an aged banking application that needed to be rejuvenated because of its poor quality. A total of 638 programs were renewed and productivity (LOC/hours) of the developers for renewing each program was collected and tracked over time using control charts.</t>
  </si>
  <si>
    <t xml:space="preserve">SPC monitoring highlighted all relevant shift occurred in the process performance, shift due to exogenous causes (as induced improvement by project manager) and also shift due to endogenous causes (as maturation effect of the process).
Moreover the approach was able to support a process engineer in process monitoring activities by suggesting him when to recalculate the reference set in order to be more/less accurate in performance evaluation. </t>
  </si>
  <si>
    <t>Company:
General Dynamics Advanced Information Systems
USA</t>
  </si>
  <si>
    <t>Tools, techniques and methods used to institutionalize Quantitative analysis.</t>
  </si>
  <si>
    <t>Control chart specification x 6</t>
  </si>
  <si>
    <t>MiniTab
MS Excel
SPC
XmR control charts</t>
  </si>
  <si>
    <t>Just their use.</t>
  </si>
  <si>
    <t>Input:
- Data from the Integrated Master Schedule (IMS) to track schedule progress taken against plan.
Outputs:
- XmR of weekly task performance (actuals compared to plan). They eliminate subjective judgment by taking credit for only those tasks that are 100% complete. When sufficient program data points have been collected, the program-specific process capability is calculated. This generally occurs at about 12 to 15 weeks into the program.
Input:
- Data of weekly Scheduled Performance Index (SPI).
Outputs:
- XmR of weekly  Scheduled Performance Index (SPI). When sufficient program data points have been collected, the program-specific process capability is calculated. Individual weekly performance trends are identified early providing for timely corrective action, if necessary.
Input:
- Data of weekly Cost Performance Index (CPI).
Outputs:
- XmR of weekly Cost Performance Index (CPI). When sufficient program data points have been collected, the program-specific process capability is calculated. Individual weekly performance trends are identified early providing for timely corrective action, if necessary.
Initially, control limits for these measures are calculated from the preceding 12 months of peer review data for the entire organization (dashed lines on the figures). Program control limits (solid lines) are calculated once sufficient data points are available for the program. The lower specification limits have been established by the organization to raise peer review emphasis.
Input:
- Measures of each individual peer review on the peer review tool.
Outputs:
- XmR of Peer Review Saves Per Size alerts us when the defect rate is high.
Input:
- Measures of each individual peer review on the peer review tool.
Outputs:
- XmR of Peer Review Prep Per Size monitors the effort expended reviewing a work product prior to the peer review meeting. Unless reviewers have adequately prepared prior to a peer review meeting being held, we are unlikely to receive the expected benefits.
Input:
- Measures of each individual peer review on the peer review tool.
Outputs:
- XmR of Peer Review Hours Per Size monitors the total effort expended in a single peer review for a product. Variation in this number might indicate that the process is not executing as intended.</t>
  </si>
  <si>
    <t>weekly task performance (actuals compared to plan)
weekly SPI
weekly CPI
Peer Review Saves Per Size
Peer Review Preparation time Per Size
Peer Review Hours Per Size</t>
  </si>
  <si>
    <t>The use of quantitative measures provides immediate benefits to programs having given us insight into process capability over the last 16 months. We have had several programs that have used the quantitative measures to overcome challenges and meet stakeholder objectives that previously would have been out of reach.
As we gain experience with quantitative data we provide valuable analysis to individual programs and to the entire organization. This analysis leads us to initiating new pilots and fuels continuous improvement.</t>
  </si>
  <si>
    <t>Managing with quantitative measures has driven a twofold
increase in defects removed by peer reviews.</t>
  </si>
  <si>
    <t>Univesity:
University Klagenfurt
Austria</t>
  </si>
  <si>
    <t>An approach based on:
- Collection of time efforts and their classification into maintenance categories.
- Building of maintenance charts.
- Warning about development and scheduling problems.</t>
  </si>
  <si>
    <t>SPC
Maintenance Categories
Expert heuristics
Decision Rules
Bayesian Networks</t>
  </si>
  <si>
    <t>A model for building maintenance charts basing on initial effort estimations that will define the center line of each chart (CL). The upper control limit (UCL) and the lower control limit (LCL) are computed using the risk interval taken into consideration in project planning.</t>
  </si>
  <si>
    <t>Inputs:
- Historical data on maintenance time efforts.
- Additional two boolean variables. The boolean variables represent the results of the tests indicating whether a given code fragment is part of a test class (TC), or whether it was created as a result of source code restructuring (OA).
Steps:
- Classification of maintenance time efforts into perfective maintenance (PeM), corrective maintenance (CM), Preventive Maintenance (PrM), Preventive Maintenance - implementation of test cases (PrMT), Preventive Maintenance - Refactoring (PrMR), and Source code comprehension (SCC).
- The classification can be done based on domain knowledge, induced decision rules and probabilistic models. The classification itself is done by analyzing the time evolution of a set of software metrics: Chidamber-Kemerer metrics, Halsted’s metrics and McCabe’s cyclomatic complexity. 
- The maintenance charts basing on initial effort estimations that will define the center line of each chart (CL). The upper control limit (UCL) and the lower control limit (LCL) are computed using the risk interval taken into consideration in project planning. The control charts are of time efforts per week, in three different process phases (with different CL, UCL and LCL per phase).
- Two tests that together with trend analysis are able to uncover process instabilities and warn about impending scheduling problems. The first test checks the existence of four or more points on the same side of the center line. The second test identifies the cases when the processes are out of control, when the first point that overpasses the control limits is found.
Outputs:
- Warning about development and scheduling problems.</t>
  </si>
  <si>
    <t>time efforts</t>
  </si>
  <si>
    <t>Maintenance.</t>
  </si>
  <si>
    <t>They evaluated only the classification part.
An experiment evaluating the performance of different models used for classifying efforts into maintenance.</t>
  </si>
  <si>
    <t>The classification models based on domain knowledge, induced decision rules and probabilistic models were evaluated and compared to each other. For this experiment they used an empirical data set collected from the development of a student project.</t>
  </si>
  <si>
    <t>The evaluation showed that a classifier based on expert heuristics outperformed machine learning algorithms due to a higher stability versus false leads and noise.
The maintenance charts and the warning mechanism presented are valuable solutions for software process assessment, helping the managers to easily interpret the evolution in time of maintenance efforts and to find the sources of scheduling problems.</t>
  </si>
  <si>
    <t>Company:
Hitachi Software Eng.
Japan</t>
  </si>
  <si>
    <t>Real examples applying SPC techniques to software development processes with measures, control charts, and analysis judgment are given.</t>
  </si>
  <si>
    <t>Control chart specification x 4</t>
  </si>
  <si>
    <t>SPC
Z-chart which assumes Poisson distribution
XmR chart</t>
  </si>
  <si>
    <t>They put more emphasis on processes rather than products. For example, using not only the product data but also process data can increase the available data significantly.</t>
  </si>
  <si>
    <t>Input:
- Historical data on test process.
Outputs:
- Z chart bug rate within a department per release product. The value of each bug rate bi is normalized by the estimated standard deviation as (bi – b_bar)/sigmai, where b_bar=(average of bj ‘s), sigmai=sqrt(b_bar/si), and si=(size of the i-th product).
Input:
- Historical data Peer Review Process.
Outputs:
- XmR control chart of Review Speed per review meeting.
Input:
- Historical data Peer Review Process.
Outputs:
-  Z control chart of Defect Density per review meeting.
Input:
- Historical data Peer Review Process.
Outputs:
- XmR control chart of Review Efficiency per review meeting group by projects. They placed the data so that the data from the same projects are sorted by time sequence and the projects are sorted according to the similarity of their developing system.
They use 4 tests:
Test1: A single point falls outside the 3-sigma control limits.
Test2: Two out of three successive values falls on the same side of, and more than one sigma away from the centerline.
Test3: Four out of five successive values fall on the same side of, and more than one sigma away from the centerline.
Test4: Nine successive values fall on the same side of the centerline.</t>
  </si>
  <si>
    <t>Bug rate: a defect density at the test process, i.e., defined as (# of bugs identified at the test)/KLOC.
Early bug detection rate: the percentage of bugs detected before the unit testing phase in all the bugs.
Review Speed: the size of the reviewed work product per hours spent
for peer review.
Defect Density at peer review: the number of errors detected at peer review per the size of the reviewed work product.
Early bug detection rate (for source code peer reviews): a ratio of the number of bugs detected by peer reviews in all the bugs.
Review Efficiency: the number of errors detected at the peer review per man-hour spent at the review.</t>
  </si>
  <si>
    <t>We believe that these examples show that SPC is applicable and useful in software development.
Alignment with business goal is the key to the successful process improvement. SPC can provide navigation to which direction we should improve our processes in a measured way.</t>
  </si>
  <si>
    <t>Tips provided by authors:
- Use not only product measurement but also process measurement.
- Handling individual data becomes more important. For example XmR control chart is more useful than ever, while X-bar-R seems to be useless.
- Put more emphasis on stability of the data rather than the amount of data.
- Consider and be aware of the psychological effect.</t>
  </si>
  <si>
    <t>Universties:
Purdue University
University of Texas at Dallas
USA</t>
  </si>
  <si>
    <t>We are concerned with a model of the STP that aims to support the management tasks of (i) resource allocation; (ii) schedule/duration updates with respect to planning and budgeting of the STP; (iii) estimation of future support staff/hours and (iv) customer satisfaction with respect to the budgeting and planning of future maintenance and support activities for a project.
We define the management control objectives as (i) reduce, to the extent possible, the error in the estimate of the initial number of defects present in the project at the beginning of the STP; (ii) determine a set of quantitative changes to return a deviating STP to within the desired operational limits; (iii) incrementally update (i) and (ii) as additional process data becomes available for model re-calibration and error correction.</t>
  </si>
  <si>
    <t>A Model Predictive Control (MPC) technique for the CDM model that provides sub-optimal process control adjustments to drive the performance of the software system test phase (STP) within desired operational limits. The technique adapts robustly to changes in process parameters and changes in the process environment.</t>
  </si>
  <si>
    <t>CDM model (Cangussu et al., 2002).</t>
  </si>
  <si>
    <t>A significant improvement over the partial eigenvalue assignment technique in the previous version of the model in that (i) a cost function is used to select from the (potentially large) set of control adjustments that attempt to minimize the cost function over the (finite) control horizon; (ii) The MPC algorithm updates its suggested process adjustments at successive time instants thereby overcoming unforeseen changes in the process and its environment and (iii) The new controller can incorporate more of the information which may be known a priori to the test manager, such as workforce availability, expected down-time, etc..
A new calibration (parameter identification) algorithm for the CDM model which is more resilient to variation in the training data.</t>
  </si>
  <si>
    <t>Their approach uses neither the ‘‘what if’’ trial-and-error-based approach for process change determination, nor are their assumptions anchored in the mandatory reuse of prior processes (except for the atypical case where the CDM model is initially trained from past project data). They calibrate and re-calibrate their model to the data available from the ongoing project and provide rigorously derived quantitative control suggestions to the project management as an indication of those changes which they could implement to achieve the desired behavior specified to the controller; a ‘‘how-to’’ approach.
Inputs: Data required by the CDM model for calibration and simulation and data required by the controller in the form of constraints and cost factors required by the control algorithm.
The CDM model has 7 parameters (The first four are calculated or measured, the last three are estimated from the project data): 
- The workforce size (wf)
- the average number of people working at a given time
- the quality of the test process (c), a real number in the range [0, 1]
- the complexity of the software to be developed (sc)
- the software type being developed (b), this is the same factor from the COCOMO family of models
- the defect detection constant of proportionality (f)
- the quality impact constant of proportionality (n)
- an estimate of the number of defects introduced into the software (r0). 
The data required from the project is an array of the number of defects removed per unit time (our example used days).
The remaining pieces of data required to put the system into use are: 
- the schedule and quality objectives, that is, a list of dates and the desired proportion of defects that is to be remaining in the software once each date is reached.
- the weight matrices (Q and R) that calibrate the controller’s cost function/performance index.
- the control constraints to be placed on the system from within which the controller must select its control suggestions.
Steps: For each checkpoint until release date
- Train CDM to all data until this checkpoint.
- Linearize CDM about the nominal trajectory at actual checkpoint.
- Discretize the linearized model.
- Solve the optimal control problem over next checkpoints until release date with the linearized discretized model.
- Implement the resulting control unit of next checkpoint, to determine the impact of applying the control suggestions to the actual process.
Outputs:
- The resulting control values over actual and next checkpoints guide the management’s choice until the next checkpoint.</t>
  </si>
  <si>
    <t>the number of defects detected per day
the number of defects eliminated per day</t>
  </si>
  <si>
    <t>The concrete case upon which the goals and assumptions are validated is a testing scenario at large software manufacturer, where the product under test is a Storage Area Network (SAN) management environment based on storage management standards.
For this project, the STP was part of a testing regimen composed of unit and integration testing; functional testing (i.e. product matches the specification) and system testing.
The execution of the STP that generated the study data lasted 120 days over which a number of defects were discovered and removed (95% by estimation of the testing team).</t>
  </si>
  <si>
    <t>The example presented shows that the controller is capable of determining the appropriate changes required to drive the industrially validated CDM model to the specified desired behavior.
The demonstrated predictive accuracy of the CDM model implies that the control suggestions would have had a similar effect on the actual STP execution had they been applied there. While the example assumed that there were up to 5 trained, experienced, employees available to be brought onto the project, the technique allows for other scenarios including latency in human resource acquisition.</t>
  </si>
  <si>
    <t>Universities:
University of Florida
USA
Middle East Technical University
Turkey</t>
  </si>
  <si>
    <t>Can emergent software organizations - organizations which are small to medium size and have CMM maturity levels three and below - utilize SPC techniques and benefit from the results?</t>
  </si>
  <si>
    <t>A case study in an emergent organization with practical evidence of the benefits and difficulties of applying SPC.</t>
  </si>
  <si>
    <t>Inputs:
- Number os defects
- Product size
Considerations:
u-chart is suggested for tracking the defect density data. However, the u-chart depends on the assumption that the defect data follows a Poisson distribution. Although the chart may be useful for code defects if SLOC (software lines of code) is counted for software components with similar sizes, it is usually more appropriate to use XmR charts in the other cases. 
Observations that exceed the upper limit may indicate a highly defective component, or a very successful inspection process. Likewise, a low defect density measure may be due to a high quality product with very  few defects, or a poor inspection process. The determination of causes requires a detailed root-cause analysis, which should be carried out apart from the SPC analysis.
Outputs:
- u-chart or XmR chart of defect density.
Inputs:
- rework effort
- total effort
Considerations:
The analysis can be performed by comparing the rework percentages among different projects/project components at the end of each project phase. It is also possible to analyze the amount of rework related to a certain process or project phase. However, such an analysis necessitates the determination of defect causes.
Alternatively the rework percentage may be calculated on a periodic (i.e. monthly) basis independent of the project phases. However, this analysis should be based on the assumption that the expected rework percentage amount is the same in the different periods within which the measurement is performed.
In this analysis, the values exceeding the upper limit may indicate deficiencies in project planning, poor performance of processes, high inspection performance or a long period of testing and inspection processes. The points under the lower limit might be due to low inspection performance, superior process performance, or a very long project phase.
On the other hand, an increasing trend in the rework percentage may be due to problems in the earlier project phases or the previous inspection processes. A decreasing trend may be the reason for bad performance in current inspections, or might be indicative of high product quality.
Outputs:
- XmR chart of Rework Percentage.
Inputs:
- number of defects found
- inspection effort
Considerations:
As the inspection outcomes depend on the product, it is best to perform separate analyses for different products or product groups.
In the XmR chart, the points above the upper control limit show the instances in which the number of defects found per unit effort exceeds the process performance limits. This may be because of high inspection effectiveness or low product quality. On the other hand, the points below the lower control limit may indicate low inspection process performance, when there are many defects left undetected in the product. It is also possible that the product actually contains very few defects.
Outputs:
- XmR chart of Inspection Performance.</t>
  </si>
  <si>
    <t>rework effort
defect density
review performance</t>
  </si>
  <si>
    <t>Emergent organizations.</t>
  </si>
  <si>
    <t>A case study in an organization which was established in 1998 and is certified CMM level three in August 2002. They used data from seven projects with various characteristics regarding their sponsors (internal or external), application domains (management information systems, embedded systems, command and control systems), market places (commercial or military) and some others.
They restricted the analysis only to the tests of upper and lower control limits instead of investigating the trends and other tests for detecting the outliers.</t>
  </si>
  <si>
    <t>The study reveals many preliminary issues that should be resolved before actually utilizing SPC.Having documented procedures, maintaining a large metric database, using well-defined measurement processes are positive aspects that reduce the amount ofwork during this period. In contrast, the lack of some data items, inappropriate organization of data, insufficient detail and amount of data cause additionalwork to provide required settings. Thus, we can conclude
that the level of process maturity is an influencing factor on the amount of the effort spent before using SPC. However, this effort not only provides SPC utilization, but also improves all related processes.
On the other hand, the cost of using SPC can be regarded negligible after this initial effort. The only additional effort is for drawing and analyzing the control charts. In effect, the benefits are better process control, more effective detection of outliers, and track of process improvement actions. Thus, the payoff is high especially in the long term.
To sum up we see that SPC implementation is not a straightforward task in an emergent software organization. Relatively low-maturity processes may require some additional effort before the actual implementation. Nevertheless, these costs can be justified by the associated improvements in the processes. Moreover, with proper implementation a control chart acts as an auditor by demonstrating existing nonconformities about a process/product provided that the necessary preliminary actions are taken. It gives an opportunity to detect the problems and improve the software processes. It is also an effective tool as it provides a visual interface with a scientific foundation. Therefore, we have evidence that it is possible to implement and benefit from SPC in an emergent software organization.</t>
  </si>
  <si>
    <t>University:
Chinese Academy of Sciences
China</t>
  </si>
  <si>
    <t>An approach called BSR (Baseline-Statistic-Refinement) to establish and refine software process performance baseline.</t>
  </si>
  <si>
    <t>SPC
GQM
PSM
Pareto
Causal-and-effect diagram
Scatter chart</t>
  </si>
  <si>
    <t>The creation of the method.</t>
  </si>
  <si>
    <t>BSR method is suitable for both stable and unstable software processes. It is based on statistical technique, e.g. Run chart, Pareto diagram, Control chart.
Inputs:
- Business goals of the organization.
Steps:
- Identify quantitative objectives of processes: The first step in establishing and refining process performance baseline is to identify the processes and their quantitative objectives, which allows us to concentrate on the necessary and higher priority process improvement.
- Collect data and construct data samples: First, it is necessary to determine which measures are useful for describing process performance. The Goal-Question-Metric paradigm or the Practical Software Measurement is an effective method that can be used to determine measures that provide insight into the process performance. When the proper measures are determined, we should collect data to affect the quantitative objectives of process. The historical data of related projects are also needed to construct the data sample. The data must be comparable to ensure a reasonable baseline is established.
- Evolve process performance baseline: BSR uses run chart to analyze the distribution of data sample and find the information for improvement. It can evolve the performance baseline with the continuous improvement. Normally, average and standard deviation provide general information and direction for process improvement. The data points that exceed the limit should be analyzed further.
- Causal analysis for instability of process performance: Based on the data, the exceptional point should be analyzed to find and remove the specific cause that raise the exception. Statistical methods such as Pareto, Causal-and-effect diagram, and Scatter chart are helpful.
- Establish process performance baseline: Along with the improvement of process, we find the average is getting close to the desired value, and the standard deviation is getting narrower. They will be evolved in an accepted and stable scope. The baseline has been established. The process is regarded as being in a stable state. Subsequently, we can regard μ and σ as the population statistics and will be used in Shewhart 3σ control chart.
- Refine process performance baseline: The approach to refine process performance baseline is analyzing the variations that are found in the Shewhart 3σ control chart. If the performance values fall outside the control limits or indicate a trend, the process has a variation. The causes of process variation are identified, the appropriate corrective actions are taken, and the process is improved continuously. 
Outputs:
- Process performance is refined continuously.</t>
  </si>
  <si>
    <t>We use coding process and requirement management process to practice BSR approach.
RSV: Relative schedule variation of task = (actual time–plan time)/plan time*100%
MDD: Module defect density = defects/Size of module
RCR: Requirement change rate = changed requirements/total requirements</t>
  </si>
  <si>
    <t>The BSR approach has been applied in more than 50 software organizations. We select three organizations that want to achieve high software capability maturity level to practice the BSR approach. BSR was applied throughout their process improvement lifecycle from lower level to higher level.</t>
  </si>
  <si>
    <t>BSR is very helpful for software organizations to apply quantitative management at CMMI Level 4.
Although all organizations mentioned have high capability/maturity level, BSR method is also suitable for organizations which have lower level. The only prerequisite of BSR method is that the organization should define their processes and select some of them and related quality features to be measured.
The contribution of BSR is providing an effective method to establish and maintain the process performance baseline when the organizations want to manage these processes quantitatively. In addition, our experience results show that BSR method is also helpful for establishing process benchmark for software industry.</t>
  </si>
  <si>
    <t>The experiences of the three organizations mentioned validate that BSR approach is effective for evolving, establishing and refining process performance baseline.</t>
  </si>
  <si>
    <t>Company:
Motorola
USA</t>
  </si>
  <si>
    <t>A statistical process control (SPC) method of defining, collecting, and analyzing software metrics from software repositories for Model-driven development (MDD) process control and improvement (PCI), called Mining Software Repositories (MSR).</t>
  </si>
  <si>
    <t>SPC
Data mining
QSM’s Software Lifecycle Management (SLIM) tool</t>
  </si>
  <si>
    <t>Using them together.</t>
  </si>
  <si>
    <t>Applying MSR to PCI includes five major phases: metrics definition, metrics collection, metrics analysis, process improvement, and process control.  MSR consists of the first three phases. MSR drives PCI.
Inputs:
- Historical data on some tools.
Steps:
- Metrics definition: metrics definition should be specific, measurable, attainable, relevant, and time-bound. They use six global metrics to measure an MDD life cycle: effort, cost of quality (CoQ), cost of poor quality (CoPQ), inspection effectiveness (IE), size, and defect rate. In addition, they use a unit test coverage (UTC) metric to measure the development phase.
- Metrics collection: metrics collection should be relevant, adequate, valid, and easy. 
They obtain the effort metric by collecting project effort data from TeamPlay and entering it into SLIM-Control. They predict effort change by determining Rayleigh parameters (variables in the Rayleigh formula) from historical data and then using the resulting Rayleigh formula for prediction. 
They measure the IE metric based on the data from the formal technical review (FTR) tool using the inspection preparation rate (IPR), the inspection rate (IR; number of code lines or diagram pages per hour), and the total number of faults that each inspection found. They use Minitab to determine SPC limits on the basis of historical data. 
In SDL (Specification Description Language) modeling, message sequence charts (MSCs) serve as unit test cases. Once a test execution is complete, the modeling tool generates graphical coverage trees with coverage percentage information. This information is stored in Minitab for determining the UTC goal.
Size measurement has two aspects: the absolute product and/or individual file size, and the delta between two versions of a product or file. They translate SDL diagrams into SDL phase representation (PR). Then they count the number of lines of PR files as normal. Finally, they estimate the number of lines of generated C code by multiplying the number of PR lines by a PR-to-C conversion factor. They count the number of LOC in different languages first. They then convert the number into the number of assembly-equivalent KLOC because the code in different high-level programming languages is compiled into the same assembly language for a given target platform.
They obtain the defect rate metric by retrieving data from Distributed Defect-Tracking System (DDTS) and then predicting the data trend using the Rayleigh curve.
- Metrics analysis: Visually analyzing metrics to identify PCI opportunities. They rely on SLIM-Control’s built-in control limits to estimate variation. They build some control charts:
The effort estimation and forecast of an MDD project life cycle is a control chart of number of staff people per month.
The estimated schedule of milestones in different development phases.
The estimated and forecasted CoQ and CoPQ in staff hours.
Three XmR control charts to visualize IE for analysis: an IR control chart, an IPR control chart, and a control chart of the total number of faults that inspections found.
XmR of SDL model UTC.
They extract size from ClearCase and plot it against the planned size using SLIM-Control, which shows whether the actual size variation is within the built-in control limits for the application type. They also use size to find out the percentage of automatic code generation over a project.
A defect is tracked as a defect record. They classify different DRs into multiple severity levels, such as high severity (HS) and low severity (LS), according to their urgency and impacts. To analyze the defect rate, they visualize it from different aspects. They analyze number of total DRs per severity, and the estimated number per week of newly opened DRs and closed DRs.
Outputs:
- Process control and improvements identifications.</t>
  </si>
  <si>
    <t>effort
cost of quality (CoQ): the effort required to ensure a quality product or service is delivered to the customer, plus the costs required to overcome the impact of a poor-quality product or service (total cost of appraisal, defect prevention, internal failure, and external failure).
cost of poor quality (CoPQ): the total cost of internal failure and external failure.
inspection effectiveness (IE)
size
defect rate</t>
  </si>
  <si>
    <t>Model-driven development.</t>
  </si>
  <si>
    <t>Its use.</t>
  </si>
  <si>
    <t>MSR method was effective in helping manage these MDD projects.</t>
  </si>
  <si>
    <t>Yes. They applied MSR to MDD PCI in the development of a large telecommunication system for more than two years.</t>
  </si>
  <si>
    <t>Using SLIM-Control for planning is an iterative process. At the beginning of each project, they used historical data for initial planning. At certain milestone points, they added new project data into SLIM for replanning.
By defining metrics and collecting and analyzing them periodically, they better understood the five W’s of PCI (who, what, where, when, and why), such as adjusting project schedules and resource assignments and introducing new development processes and tools according to actual development status.
They updated the metrics with new data from repositories monthly and presented them to the senior managers.</t>
  </si>
  <si>
    <t>Analyze DC-SPC,For the purpose of evaluating it, With respect to its feasibility, From the point of view of the project manager, In the context of renewal projects.
RQ1: is DC-SPC effective in identifying process performance changes?
RQ2: is DC-SPC effective with respect to the error made in estimating a project?</t>
  </si>
  <si>
    <t>An extended version of Dynamic Calibration (DC) that includes SPC features as decision support tool for estimation model recalibration, called DC-SPC.</t>
  </si>
  <si>
    <t>A previous proposed Dynamic Calibration (DC) approach, for renewal project estimation and monitoring.
SPC</t>
  </si>
  <si>
    <t>They have integrated SPC with DC, as decision support tool for identifying process performance changes, and for suggesting when to recalibrate the estimation model.</t>
  </si>
  <si>
    <t>Inputs:
- On start of a project PR, a baseline estimation model Eff0 of the Expected Effort (Eei) is adopted and the first chunk PR1 is considered. It could be inherited from a previous project, or be a model based on expert’s experience, or chosen among others present in literature.
Steps:
- Calculation of the expected effort: The expected effort for executing P on PRi is determined by means of the estimation equation in use, Eei= Effk-1 (M(PRi)).
- Calculation of the error: After having executed Pi on PRi, and determined Eai, the estimation error ERi on the project chunk is calculated.
- Recording datapoint: At the end of each repetition (Pi) the data points DPi of the ith repetitions are recorded. The set of data points collected during the project act as a historical data series.
- Error control: after collecting a DP the estimation error (|ERi|) is checked. When |ERi| is greater than the fixed threshold TR, the current estimation model Effk-1 must be controlled for inaccuracy by project manager. In this step they use SPC investigation process as described on ID 2006.05. A new Reference Set (RS) is needed when either the mean of process performance or performance variability have changed. 
- Learning Set Building: If the error overcomes the threshold several times (n times), the project manager decides that estimation model must be recalibrated using the new learning set Lsk =(DPi, DPi+1,…DPi+n). With SPC, recalibration is needed only when a process shows an occurred shift in performance mean (RT4-Run above or below the CL Test failure on X chart). If the change is due
- Model Recalibration: After collecting the data point to include in LSk, a new function Effk must be determined. This is done with forward stepwise regression analysis. This type of analysis identifies those predictors within M that most significantly affect the effort and combine them in a new estimation equation Effk.
- Continuation of the project: After calibrating the estimation model and obtained Effk, the next project chunk is considered. The algorithm is repeated until there are no other project chunks PR.
Outputs:
- Model recalibration as needed.</t>
  </si>
  <si>
    <t>“developer’s performance in LOC/hour”</t>
  </si>
  <si>
    <t>Renewal project development.</t>
  </si>
  <si>
    <t>This work has simulated the use of the approach on a legacy data set concerning the execution of a renewal project, where the induced process improvements made were known. This made it possible to verify the capability of the approach to detect such improvements.</t>
  </si>
  <si>
    <t>The error collected in reverse engineering and restoration project by Angel (i.e. the tool used for estimation by analogy), DC and DC-SPC during simulation on the same dataset were compared.
DC-SPC seems to be effective in that the error occurred during simulation is smaller than those collected by Angel and DC. These results are also smaller than those presented in estimation literature and occurred during execution of the project. Thus also the answer to “RQ2: is DC-SPC effective with respect to the error made in estimating a project?” appears to be “yes”.</t>
  </si>
  <si>
    <t>DC-SPC was able to point out not only all the known process performance changes, but also further changes that we don’t know of. They seem to be reasonable and justifiable considering the project and software processes’ characteristics. Thus, the answer to “RQ1: is DC-SPC effective in identifying process performance changes?”
appears to be “yes”.</t>
  </si>
  <si>
    <t>Universities:
Shanghai JiaoTong University
Institute of Command and Technology of Equipment
Peking University
BeiHang University
China</t>
  </si>
  <si>
    <t>Definitions and a decision table to support process performance analysis.</t>
  </si>
  <si>
    <t>SPC
Shewhart control charts
Select Cause Control (SCC) charts</t>
  </si>
  <si>
    <t>They try to help on situations when the variation probably results from other processes.</t>
  </si>
  <si>
    <t xml:space="preserve">For a specific software process, Shewhart charts can’t identify impact from other processes. 
They define two types of assignable causes:
- Process-inner assignable causes: It is assignable causes that are related with the target software process. They represent sudden or persistent abnormal changes to process components of the target process, and can be identified by Shewhart control charts completely. For a specific process, removing the type of assignable causes is the emphasis and goal of process improvement.
- Process-outer assignable causes: Process-outer assignable causes refer to common causes and process-inner assignable causes of other related processes that affect the target process. To realize independent analysis and control of the target process, this kind of assignable causes must be removed.
They define two types of process quality:
- Total Quality: Total Quality of any specific software process is the compositive representation of quality parameters of all processes that have been performed; it is exterior impression of software development activities. At any time, Total Quality is exclusive, and ever changing. For Total Quality, Shewhart charts are enough to measure and monitor it
- Partial Quality: Partial Quality is an inherent characteristic of a specific software process, which is the result of eliminating the impact from other processes. When analyzing Partial Quality of a specific process, common causes, process-inner assignable causes, and process-outer assignable causes must be identified. Only after eliminating process-outer assignable causes, Partial Quality can be truly measured and analyzed. For Partial Quality, SCC should be used to eliminate process-outer assignable causes. After process-outer assignable causes are removed, Shewhart charts are enough to analyze and monitor Partial Quality. Removing process-outer assignable causes is the precondition of analyzing Partial Quality.
Analysis process:
Inputs:
- Historica data.
- Type of process quality intented.
Steps:
- When analyzing abnormal situations and the quality of a specific process, at least three kinds of control charts (Shewhart charts of the previous process, Shewhart and SCC charts of the target process) should be used, and common causes, process-inner assignable causes and process-outer assignable causes all should be considered.
- Because any control chart possesses two states: normal or abnormal, upper three control charts yield eight combinations (2^3=8).
- Depending on a Diagnosis Table and three kinds of control charts, the quality of target process can be discovered, and we can infer what kinds of assignable causes exist. The diagnosing process is recursive, upper control charts could be plotted many times.
Outputs:
- Finally scenario 4 (Shewhart charts of upper process is out of control,and Shewhart charts and SCC charts of target process are under control) or scenario 8 (Shewhart charts of upper pro-cess,and Shewhart charts and SCC charts of target process are under control) comes true.
</t>
  </si>
  <si>
    <t>University:
Chinese Academy of Sciences
China</t>
  </si>
  <si>
    <t>An integrated measurement model called Active Measurement Model (AMM). With AMM, organization can generate a specific-adaptive measurement process to measure and analyze the features related to process goals with respect to a particular organization and its business scenario.
A tool named Platform for Quality Management (PQM) in SoftPM toolkit that provides an opening framework for measurement and analysis based on AMM to support organization to bind the measurement activities with the expect process quantitative management objectives</t>
  </si>
  <si>
    <t xml:space="preserve">Process performance analysis method and tool		</t>
  </si>
  <si>
    <t>SPC
GQM
PDCA</t>
  </si>
  <si>
    <t>The creation of the model and supporting tool.</t>
  </si>
  <si>
    <t>With AMM, they can derive and export the measurement process automatically based on the process goals which organization focus as input.
Inputs:
- Historical data
- Process goals
Steps:
- With the process goal as input, AMM can derive the measurement entities and then decompose to the related feature subset.
- They can get the indicators and the metrics applied on these indicators.
- Then AMM can export the adaptive measurement process. 
- The measurement process merges with other software process to generate an integrated software process.
Outputs:
- An integrated software process.
PQM provides an opening framework for measurement and analysis based on AMM to support organization to bind the measurement activities with the expect process quantitative management objectives.
The performance baseline must be established evolutionally. In PQM, we provide some algorithm to do it.
Inputs:
- Historical data for schedule variance, for example.
Steps:
- We construct schedule variance as sample X, X = (Real – planed)/planed * 100%
- Calculating μ as average of sample X
- Calculating σ as standard deviation of X
Outputs:
- Distribution of schedule variance.
PQM supports organization to select quantitative objective and control them by measures, such as SPC. After the quantitative objectives were identified, the measures will be focused on the stable control of these objectives. SPC should be applied as an effective technique. 
They use x − S chart to measure and control the productivity of the process. Meanwhile, the important thing is that we must observe the average-chart and deviation-chart together, especially for the special points.</t>
  </si>
  <si>
    <t>Earn value
Frequency of process used
Frequency of changing
Frecency of tailoring
Defect ratio
Effort distribution
Schedule variance
Customer satisfaction
Stakeholder satisfaction
Stability of defect ratio
Stability of productivity
Stability of schedule variance</t>
  </si>
  <si>
    <t>Examples of its application through maturity levels 2 to 5.</t>
  </si>
  <si>
    <t>AMM has been adopted and implemented in SoftPM, it can support software organizations manage their process effectively under the appropriate measurement.</t>
  </si>
  <si>
    <t>No.
They mention the SoftPM was used, but not the PQM.</t>
  </si>
  <si>
    <t>Company: 
Honeywell Technology Solutions Lab
India</t>
  </si>
  <si>
    <t>Six Sigma techniques for 'analytical part' and the 'soft part' for program management. This paper also proposes a unique metric called 'Risk management Performance Index', which indicates how effectively risks are managed in a program.</t>
  </si>
  <si>
    <t>Six Sigma
SPC</t>
  </si>
  <si>
    <t>The steps proposed.</t>
  </si>
  <si>
    <t>Althought this approach is targeted to program management, it can be applied to project management as well.
Inputs:
- A project needs.
Steps: The proposed Six Sigma integrated process approach or program management recommends that the program be viewed as four phases
- Identify: This phase involves identifying the customer needs with respect to product, critical success factors for program, and major risks, defining program boundaries, customer expectations and product road map and high level estimation. SIPOC (Suppliers, Inputs, Processes, Outputs, and Customers) and QFD (Quality Function Deployment) are appropriate tools for capturing all the stakeholders' needs and prioritizing them.
- Define: This step involves detailed project planning, identifying product and process Critical to Quality (CTQ) requirements, defining the team charter, resource planning, estimation plan, program process map definition, detailed product/process requirement, high level design, acceptance test plan, risk management and defining metrics. The Six Sigma tools ‘TPM’ (Thought Process Map) and the ‘Process map’ help to address the needs, concerns, and issues of all team members to build a common understanding of process to he followed in the program in order to create a program culture based on collaboration. FMEA (Failure Mode Effect Analysis) is a tool that enable proactive risk management.
- Design and Optimize: This step involves project tracking and co-ordination, internal and external tracking, re-planning, re-estimation and scorecard updating. Advanced statistical tools like DOE (Design of Experiments) are used in this phase along with suitable modeling to predict quality levels, reliability, and performance of the process and product.For multi disciplinary programs Six-Sigma scorecards help in continuous tracking of the health of the program, and help to identify areas that need extra focus. FMEA has to be continuously updated and tracked. They proposed a Risk Management Performance Index. Monitoring and control of variation of program plan is a very important aspect of program management to properly manage and reduce the variation. Six Sigma control charts help in monitoring variation and help in predicting through extrapolation. An RCA (Root Cause Analysis) session with the concemed team members should he conducted to find out the root causes and steps should be taken to address them. Fishbone method could also be used. This could bring down the rework effort. However the improvement is difficult to measure without a PCB (Process Capability Baseline) of the process.
- Verify: This involves formally closing the program activities, the final project inquiry, project archival, and identification of maintenance responsibilities. The purpose of this phase is to ensure that the VOC captured in earlier stages has been correctly translated into the product meeting all the CTQs as specified by the customer. Methods employed to do this consists of testing, verifying and validating the design through formal methods, assessing the reliability, and evaluating the performance. Best practices and Lessons learned are also captured.
Outputs:
- A project completion.</t>
  </si>
  <si>
    <t>Percentage of rework effort</t>
  </si>
  <si>
    <t>The proposed integrated approach to multidisciplinary program management use statistical and other Six Sigma techniques that helps in meeting the customer demand for high quality and enables program Predictability. The proposed Risk Performance Index gives a good insight overall risk management efficiency factor. Judicious integration of Six Sigma tools into welldefined program management processes and rigorous implementation of these processes can result in program management excellence.</t>
  </si>
  <si>
    <t>University:
University of Sannio
Italy</t>
  </si>
  <si>
    <t>One of the purposes of this article is to report the tailoring activities we carried out in helping a CMM Level 3 software maintenance organization to reach the Level 4.</t>
  </si>
  <si>
    <t>The process analysis and project management approaches used to implemented the CMM Level 4 KPAs at EDS SC, including the process tailoring, modification, and adaptation.</t>
  </si>
  <si>
    <t>Process performance baseline building method
Process performance analysis method
Project management method</t>
  </si>
  <si>
    <t>CMM
Quality Functional Deployment
Goal-driven Measurement Process
Goal Question Metrics
Simplified Quality Functional Deployment (SQFD) method, proposed by the Software Productivity Consortium
 ISO/IEC 9126 FDIS (ISO/IEC9126 2000)
Simplified House Of Quality (SHOQ)</t>
  </si>
  <si>
    <t>Their use.</t>
  </si>
  <si>
    <t>To address the Software Quality Management KPA, a methodology derived from QFD is used. For the Quantitative Process Management, KPA, a modified version of GDMP, has been implemented. In both KPAs, Statistical Process Control (SPC) plays an important role.
Process performance baseline building method
In EDS SC, the process capability is defined with a 4-step process:
- collection of historical data.
- use of control charts (mainly XmR Charts) to analyze the collected data, and definition of the organization limits.
- consolidation of control limits.
- definition of the Process Capability Baseline.
Process performance analysis method
On organizational level:
- Identify your business goals: to define the set of business goals with the higher priority.
- Identify what you want to know or learn: to investigate, understand, assess, predict, and improve the activities to achieve the goals. 
- Identify your subgoals: translates, if necessary, complex goals into subgoals, which are more specifically related to the activities.
- Formalize your measurement goals: the mental models, and the entities and attributes associated with them are evolved using what emergeduses, and the updated mental models to formalize measurement goals. The model they use is the one used in establishing project goals presented at project level.
- Identify indicators that you will use to help you achieve your measurement goals: EDS SC skips the explicit formulation of questions and directly ties indicators with business goals. Goals are very well detailed in subgoals, thus a direct relation to metrics is easily drawn. Indicators and goals are defined in the organization’s document, the OSSP. Using the OSSP, project leaders can establish which indicators are appropriate for a project and which metrics are involved.
- Define the measures to be used, and make these definitions operational: Step 8, the Measure level of GQ(I)M, defines the measures and how to collect them. OSSP helps here as well.
- Prepare a plan: your procedure for quantitative management: EDS SC methodology leaves the project managers with the responsibility of deciding how to collect measures following company standard processes and practices.
- Metrics collection: During metrics collection, the process control limits and the baseline are also defined.
- Analysis and diagnosis: project measure analysis and diagnosis.
On projects level:
- A template is provided to collect the values of all the considered primitive metrics over the life of the projects; each team reports on a monthly basis the filled template to the SEPG. The collected values are compared (weekly or monthly according to the granularity of the monitored phenomenon) with organizational control limits.
- Every six months the capability indexes obtained from the projects, based on the Project Baseline Capability, are compared with the target values associated with each indicator to assess and verify project performance with respect to the organization’s limits.
- When a process is out of control, the second group of SPC tools, the cause analysis tools, are used to determine the variation causes. Once causes are identified, they can be removed and the process is brought back under control.
- To bring the process back under control, the EDS SC project managers can use the body of practices of the Organization Standard Software Process (OSSP), and the engineering practices promoted by the SEPG.
- The methodology chosen by EDS SC to compute project baselines is auto referential: the project baseline is defined starting from the project’s first months of activity. This fact has some important implications: the initial activities on a project are not necessarily controllable; it is necessary to wait until a project shows some degree of stability in its statistics before drawing some conclusions about its control; and each project has very different statistical outfits. Each project can last several years and involves de facto quite different customer goals, required practices and collected software metrics, or different constraints and budget limits.
Project management method: The Simplified Quality Functional Deployment (SQFD) method, proposed by the Software Productivity Consortium, has been adopted to define quality goals. However, it must be integrated with further steps to link QFD activities with the other related CMM Level 4 activities:
- Identify customer’s software quality needs: To elicit the customer needs (i.e. the VOC), surveys, interviews, and market researches are used together with the content of the Service Level Agreements between EDS SC and customers. Results are detailed as specific requirements and quantitative project characteristics.
- Quality characteristic and ranking: In Step 2, quality attribute types are derived from the VOC using the ISO/IEC 9126 FDIS (ISO/IEC9126 2000) and then ranked for both the organization and the customer. The overall importance of each attribute is determined as the maximum factor of relative importance between the customer and the organization relative importance.
- Determining the process voice and the product features: Step 3 aims at understanding the ‘project voice’, that is the technical requirements of the HOQ. The project voice is a list of process and product features
addressing customer requirements, identified using the organization standard process, the Project’s Defined Software Process (PDSP).
- Evaluating the relationship values matrix between quality goals and process/product features: In Step 4, the relationship matrix between customer requirements and project needs is evaluated. The result is a numeric indication, for each feature, of the overall impact on the requirements. Important requirements correspond to an elevated importance of the features that fulfill them.
- Definition of quality indicators: in Step 5, indicators are selected.
- Complement of project quality plan: then in Step 6, the project plan is completed with quality-related activities.
- Project’s software products are measured and analyzed: measures are taken.
- Analysis and diagnosis:  In the last two steps, SPC is used.</t>
  </si>
  <si>
    <t>Five areas: size, effort, schedule, defect, and risk.
Plus project staffing, duration of activities, and changes.</t>
  </si>
  <si>
    <t>Software maintenance</t>
  </si>
  <si>
    <t>Their use on four pilot projects.</t>
  </si>
  <si>
    <t>They compared level 4 metrics with previous level 3 ones.</t>
  </si>
  <si>
    <t>The cultural challenges imposed by the SPC implementation must not be underestimated. Project leaders must be able to think about measures in quite a different way, using a statistical approach to make correct decisions and to take appropriate actions.
From the tailoringwork done onQFDandGDMP, we have learned that adapting a methodology to insert it in a methodological framework is a very delicate matter that must take into consideration the whole landscape and the foreseeable scenarios of use.</t>
  </si>
  <si>
    <t>Yes, four pilot projects.</t>
  </si>
  <si>
    <t>EDS SC estimates that a 5% increase in costs on each project can be expected owing to SPI activities.
To determine if the benefits of the improvement for EDS SC are worth the effort made, the impact should be analyzed on a longer time span</t>
  </si>
  <si>
    <t>Company:
Data-Oriented Quality Solutions
USA</t>
  </si>
  <si>
    <t>Redesign processes in line with Six Sigma.</t>
  </si>
  <si>
    <t>Six Sigma
TQM
SPC</t>
  </si>
  <si>
    <t>Six Sigma uses all the TQM tools and techniques and adds an emphasis on long-term process variability and shift. By broadening expectations to 6σ quality, new processes could provide acceptable quality levels while accomodating the effects of longterm process shift.
Inputs:
- Historical data.
Steps:
- Quality engineers still use SPC to monitor and evaluate process performance at 3σ levels. However, the identified exceptions are now occurring well within the 6σ specification limits.
- To let processes and systems self-correct and adjust to results in the 3σ-to-6σ range, Six Sigma separates discussing process defects (outside 3σ) from recognizing customer defectives (outside 6σ).
- Such self-correcting processes actively measure their own performance and have additional reaction procedures for when key metrics fall in the defined improvement zone.
- An improvement zone now exists between the UCL and USL. Values above the control limit are process defects that SPC says can be economically corrected. If you can correct them before they exceeed the USL, the customer need never see a defective.
Outputs:
- They can implement controls that take advantage of the improvement zone between 3σ and 6σ process performance.
- They can make applications self-correcting by enabling specific actions when process defects surface in the improvement zone. Controls can be as simple as an email notifying support personnel of defects above the 3σ level or a periodic report highlighting activity in the 3σ-to-6σ zone.</t>
  </si>
  <si>
    <t>Back orders (percentage of orders)</t>
  </si>
  <si>
    <t>Examples.</t>
  </si>
  <si>
    <t>Organizations that can achieve such tight performance in key design dimensions can yield enormous benefits.</t>
  </si>
  <si>
    <t>University:
University of Texas at Dallas
USA</t>
  </si>
  <si>
    <t>The combination of the monitoring aspects of SPC and the closed feedback loop solution of FPC complement each other to improve the overall controllability of the Software Test Process (STP).</t>
  </si>
  <si>
    <t>Statistical Process Control (SPC) 
Feedback Process Control (FPC) based on the state variable model
SPC log, the logarithmic variation of SPC (presented on the next paper)</t>
  </si>
  <si>
    <t>The FPC technique can identify deviations from the expected behavior and suggest changes to correct such deviations.
SPC can be used to determine when the deviations observed on the outcomes of the process justify changing the process.
Besides stability and capability, they define controllability: a system is completely controllable if it can be driven by some stimulus from any initial state at time t0 to any other state (e.g. the origin) at time t1 for t0 &lt; t1 &lt; infinite. Controllability implies that if r0 is an initial number of errors at time t0, the number of errors can be reduced to any desired (small) value at time t1.
Inputs:
- Business goals.
Steps:
- Clarify business goals and strategy.
- Identify and prioritize issues.
- Select and define measures.
- Measure process performance.
- Analyze disturbance effects: If the process is not stable, SPC alone would say to identify the assignable causes and make the appropriated change in the process. These assignable causes can be seen as unforeseen perturbations in FPC and once identify, the control mechanism in the state variable model can be used to adjust the process in order to make it converge to the expected behavior. 
- Apply feedback: If the process is not capable, again SPC does not provide means to quantify the changes necessary to make the process capable and the decisions are based mostly on the experience of the manager. The quantification of the required changes is provided by FPC.
- Optimization techniques: When a process is determined to be stable and capable, the experience/expertise of the test manager has again the major impact for the continuing improvement in the process. However, the availability of the state model for the software test process allows the application of optimization techniques present in control theory.
Outputs:
- Process changes when necessary.</t>
  </si>
  <si>
    <t>Software Test Process(STP)</t>
  </si>
  <si>
    <t>Simulation is used in to show the applicability of the combined approach. Data is generated by randomly slowing down the exponential decay of errors for the process.</t>
  </si>
  <si>
    <t>The use of a control mechanism decreases the dependency of the process on the manager skills and thus improves its controllability.
The use of the control mechanism of the state model of the STP diminishes the dependency on the test manager experience to regulate the process and therefore increases its controllability.
In the simulation, the process is stable but not capable, and it converges to the expected behavior after the feedback change. To make the system converge to the expected curve, it suggested an increase of the size of the test team by 1 member.
SPC appear to better determine the time when changes in the process are required but lacks a feedback mechanism to quantify the changes. Such mechanism is available in FPC. Though the prediction ability of FPC allows the identification of deviations from an expected behavior, it does not provide an answer to when is the appropriated time to correct the deviations. It is clear that SPC and FPC complement each other to better assist the manager in the decision making process.</t>
  </si>
  <si>
    <t>Universities:
University of Texas at Dallas
Purdue University
USA</t>
  </si>
  <si>
    <t>A variant of the SPC based on a logarithmic transformation is proposed to allow for the monitoring and the statistical control of the STP using the decay in the number of remaining errors in the product under test.</t>
  </si>
  <si>
    <t>A variant of SPC based on a logaritmic transformation because the assumption of a random distribution of values prohibits the application of SPC to a process presenting an exponential behavior.</t>
  </si>
  <si>
    <t>A logarithmic transformation described next allows the application of SPC to control a process with exponential behavior.
Inputs:
- Under the assumption the process has an expected exponential behavior, the expected decay (Target Center Line) and an initial value should be provided.
Steps:
- The first step is to compute the natural logarithm of the observed data for each value. This transformation generates an overall linear decay rather than an exponential decay.
- The second step is to compute a linear least square fit. This approximation captures an average linear decay of the data. The variation can now be observed over a line with a negative slope but not a zero slope (horizontal line) as expected by SPC.
- We now ask whether or not the values of log(v) are under control. To obtain an answer we use the Euclidean Distance to compute the distance between each point of the log(vi) and the respective point in the least square. The two points under consideration here are always in the same position on the time axis and the distance is therefore measured considering only the vertical axis.
- Computing the Euclidean distance between the log values and the least square generates a linear variation with a zero slope decay allowing the application of standard SPC techniques.
- The average and standard deviation can now be computed for each subgroup.
- Finally, the center line and the control limits are computed as in SPC and the process can be checked for stability.
- The steps above determine whether a process is stable or not. In the case stability is observed, the process needs to be analyzed for capability. A capability histogram can be plotted from the subgroup averages xi together with the computed control limits.
Outputs:
- A process with an exponential behavior controled with SPC.</t>
  </si>
  <si>
    <t>Software Test Process(STP)
the number of errors found per time unit</t>
  </si>
  <si>
    <t>No, it can be applied to any process presenting an exponential behavior.</t>
  </si>
  <si>
    <t>The SPClog technique presented is evaluated using simulation and data collected from a commercial project.
The simulation runs exercise SPClog in different ways resulting in three different scenarios: an unstable process, a stable and capable process, and a stable but not-capable process.
The subgroup size is de_x000C_ned to be 5 to account for weekly average.</t>
  </si>
  <si>
    <t>Results obtained using our analysis demonstrate the applicability of the proposed approach, and its correctness, when applied to the STP.
Furthermore, we believe that there is no restriction in the application of SPClog to any process presenting an exponential behavior.</t>
  </si>
  <si>
    <t>University:
University of Sannio
Company:
EDS Italia Software S.p.A. Viale Edison
Italy</t>
  </si>
  <si>
    <t>The aim was to analyze and assess the stability of the adopted massive maintenance process and to provide indications for future projects.</t>
  </si>
  <si>
    <t>They analyzed the correlation between the maintenance size and productivity metrics. The resulting models allow to estimate the costs of a project conducted according to the adopted maintenance processes.</t>
  </si>
  <si>
    <t>Statistical performance model x 4</t>
  </si>
  <si>
    <t>SPC
ordinary multivariate least squares regression</t>
  </si>
  <si>
    <t>Correlation models:
The model based on the number of software components is the easiest to use, although it is the less reliable.
Total effort of the work-packet = 0.12256 SC
The main problems with using the other more reliable models is that the numbers of candidate and actual impacts are only available at the end of the analysis and design phases, respectively.
Total effort of the work-packet = 0.14109 SC + 8.925E-03 CI
Total effort of the work-packet = 2.45253 SqrtSC + 7.02285 sqrtAI
Total effort of the work-packet = 2.26257 SqrtSC + 4.66005 sqrtNSAI + 4.66005 sqrtSAI
It would be more appropriate to use the model based on the number of software components SC at the beginning of the process, to achieve a rough estimate of the total effort; then it would be reasonable to exploit the availability of the metrics available at the end of the analysis and design phases of the process, to refine and improve the early estimate with the more accurate models.
The main weakness of this incremental approach is the too rough and unreliable initial estimate of the model based on the number of software components. To reduce the risks related to unreliable estimates of the total effort, they constructed a more accurate model based on the number of software components to estimate only the effort of the inventory and analysis phases.
Another advantage of this model is that the estimates can be soon verified with its actual values; in this way the related decisions and adjustments to the process, like for example about resource and time scheduling, can be taken with a greater reliability de rived
from the knowledge of the first two phases of the process and the new estimates based on the new data available.
effort of the inventory and analysis phases = 0.03682 SC
They examined the existence of a relationship between the effort of the different phases. They found high correlation between the effort of the subsequent phases and an effort distribution between phases (on Table 14 on paper).</t>
  </si>
  <si>
    <t>SC Number of software code components
CI Number of candidate impacts
AI Number of actual impacts
SAI Number of actual standard impacts
NSAI Number of nonstandard actual impacts
TC Number of test cases
Effort Actual effort measured as man-days
Staff Total number of employed maintainers
Duration Actual duration measured as number of calendar days</t>
  </si>
  <si>
    <t>maintenance processes</t>
  </si>
  <si>
    <t>A Y2K remediation project for a large application portfolio composed of about 40,000 software components, including COBOL and PL/1 programs, COPY components, ASSEMBLER programs, CICS maps, data base description components, JCL procedures, and so on. About 15,000 components were modified, including 7082 programs and 6850 JCL procedures. The project started on 2 January 1999 and finished on 14 January 2000. The total number of work packets was 123, the total effort spent was 457 manmonths, the average staff was 146 people.</t>
  </si>
  <si>
    <t>Model performances on future observations were assessed by means of a cross validation which guarantees a nearly unbiased estimate of the prediction error.
Using the leave-one-out cross validation approach we computed the mean relative error MRE and the following variants of the measure PRED: PRED 15 and PRED 50.</t>
  </si>
  <si>
    <t>With real data.</t>
  </si>
  <si>
    <t>The results of the regression models demonstrate a good repeatability and predictability of the effort required for a maintenance project.
A practical use of the derived estimation models would be to use the number of source code components to achieve an initial rough estimate of both the total effort and the effort of the first two phases of the process; then the other bivariate models can be used at the end of the analysis and design phases, respectively, to refine the initial estimates, once the number of candidate impacts and the number of actual impacts, respectively, are available</t>
  </si>
  <si>
    <t>Company:
Motorola’s Software &amp; Systems
Engineering Research Lab.
USA</t>
  </si>
  <si>
    <t>Tips on how SPC can be adapted to software to provide a tool that isolates variation 
requiring corrective action from variation 
that is unavoidable and random.</t>
  </si>
  <si>
    <t>Some tips on its adoption for software.</t>
  </si>
  <si>
    <t>Inputs:
- Collected data on inspection.
Steps:
- Making the control chart of defect density (Number of defects per KLOC).
- Analyzing product size, we must measure the number of defects escaping into subsequent phases, not only the number of defects found on inspection. Therefore, measuring the number of escaped 
defects will alert us to problems in the inspection process even though the control charts might not be showing anything abnormal.
- Increasing the preparation rate by shortening the time available for the team to prepare might also result in high measurement variances for defect density. Therefore, a high preparation rate typically  results in a lower observed defect density, which might be within the control limits. However, the actual defect density might be outside the control limits, leading to an erroneous conclusion based on the control chart. To measure whether or not this is occurring, we must measure the number of defects es caping into subsequent phases together with the type of defects escaping.
- Assigning fewer people to an inspection team might result in fewer defects found. This scenario might lead to the observed defect density being significantly lower than the actual defect density. The number of staff hours expended is important when evaluating the efficiency of the inspection process. The typical mistake with staff effort is assigning too few people to the team. 
- The initial number of defects present in the code is known to be a principal contributor to the number of defects found. If the control limits are based on an estimate of the initial number of defects and the effectiveness of the inspection, the initial number of defects (or quality of the code) should be monitored at regular intervals to prevent wrongful conclusions from control charts.
Outputs:
- A better interpretation of the control chart, and the identification of problems even when the defects are inside control limits.</t>
  </si>
  <si>
    <t>Inspection
Size of the product or lines of code inspected
Rate of preparation in lines of code per hour
Number of staff hours expended
Number of people on the inspection team
Initial number of defects present in the code</t>
  </si>
  <si>
    <t>In software engineering, the high degree of inherent variation that human intervention causes requires that multiple measures be viewed in context. SPC is a powerful tool to optimize the amount of information a manager must use to make actionable decisions about the process. However, to avoid drawing incorrect conclusions from SPC charts, we must consider multiple measures.</t>
  </si>
  <si>
    <t>Universities:
Massey University
New Zealand
National University of Singapore
Singapore</t>
  </si>
  <si>
    <t>The general framework proposed by Six Sigma.</t>
  </si>
  <si>
    <t>Six Sigma</t>
  </si>
  <si>
    <t>The suggestion of their use on software engineering.</t>
  </si>
  <si>
    <t>The general DMAIC (define, measure, analyze, improve, control) framework can be applied to the Six Sigma Software Program (6SSP). Most companies begin implementing Six Sigma using the DMAIC methodology, and later add the DFSS (design for Six Sigma) methodologies when the organizational culture and experience level permit.
Inputs:
- Project initiating.
Steps:
- Define. The 6SSP should be defined as early as the software project-planning phase, and be incorporated into the Software Quality Assurance Plan (SQAP). DMAIC first asks project leaders to define their core processes.  The following items are identified in this phase: project goals, internal and external customers, resources, and timelines. This is the phase for gathering the voice of customers on importance software quality measures and expectations. The progress of 6SSP should be tracked as part of the project schedule tracking activities. The milestones to be achieved by 6SSP should be reflected as project milestones. A highlevel process map should also be outlined at this stage.
- Measure. In this phase, the process is measured to determine current performance and to quantify the problem. First, it is defined what constitutes a defect, an opportunity, and the measurement unit for Six Sigma calculations. Then a data collection plan should be drawn and people assigned to be responsible for identifying the needed data. This plan should be carried out during the whole software development life-cycle for measuring key process deliverables.
- Analyze. In the analyze phase, the data collected is analyzed and root causes of defects determined. By doing so, opportunities for improvement are identified. In this step, statistical tools can be used to validate root causes of problems, to identify sources of process variations and to determine the most promising alternatives.
- Improve. During the improve step of the Six Sigma approach, ideas and solutions are put to work. In this phase, the process is improved by elimination of defects, use of Design of Experiments and identification of possible solutions. The target process is improved by designing creative solutions to rectify and prevent problems. There must be checks to ensure that the desired results are being achieved. Some experiments and trials may be required in order to find the best solution.
- Control. In this phase, future process performance is controlled. This is done through performance tracking mechanisms and measurements in order to ensure, at a minimum, that the gains made in the project are not lost over a period of time. The improvements are also institutionalized through the modification of systems and structures (staffing, training, incentives). This effort includes defining and validating Monitoring and Control mechanisms, developing standards and procedures, as well as verifying benefits, cost Savings, lessons learned, etc. With this, the Six Sigma approach really starts to create returns; ideas and projects in one part of the organization are translated in a very rapid fashion to implementation in another part of the organization.
Outputs:
- Software developed with less defects and better customer satisfation.</t>
  </si>
  <si>
    <t>By definition, Six Sigma is measured by defects per million opportunities. In order for any sigma levels to be accurately calculated, software professionals must properly define and quantify the defect, unit and opportunity for software.
- Software opportunity (four possible measurement units for software opportunities have been classified): number of keystrokes, number of lines of non-commented source code, number of function points, and number of executions (runs).
- Software defect:  is often defined as “a generic term to refer to either a fault (cause) or failure (effect)”. These two definitions will lead to different calculations of sigma levels. However, it is worth noting that software defects are often of the logical type; in some cases, one failure leads to modification of source code in several different places, and this will lead to different sigma levels using different definitions. Thus one should be very cautious about the definitions when referring to sigma levels.</t>
  </si>
  <si>
    <t>A cost benefit analysis should be incorporated into a Six Sigma program to measure the actual gains.
Although 6SSP is still relatively premature with overwhelming unresolved issues, it offers hope to those who are just about to resign to the “late and buggy” work of the software world.</t>
  </si>
  <si>
    <t>Company:
Network Systems and Technologies
India</t>
  </si>
  <si>
    <t>Control charts to improve and control variation in the coding and code review processes.</t>
  </si>
  <si>
    <t>SPC
XmR charts
u-charts
cause-and-effect diagram</t>
  </si>
  <si>
    <t>Inputs:
- Historical data.
Steps:
- Identifying the units: In the coding-and code-review scenario, the unit could be a class or a file. We plot the values across classes or files. The identified units’ size and complexity should be as similar as possible.
- Identifying the process parameters: Identifying parameters is important because they should be indicative of the process being controlled. The parameters characterizing coding and code review are preparation speed, review speed, defect density for code review (DDcode review), and defect density for testing (DDtesting). For rereviewed units, we compute the effective preparation speed, effective review speed, and effective defect density.
- Plotting the charts: Coding and code review should occur in parallel. The code review findings will serve as in-process feedback to the coding process, establishing a closed loop for continuous process improvement within the project. Ideally, we establish the preparation and review phases’ speed on the basis of past data. As a unit completes the preparation phase, we enter that unit’s preparation speed in the chart. Next, when it completes the review phase, we update the charts for review speed and DDcode review. Finally, we update the DDtesting chart. For module testing and system testing, we trace the defects back to the individual units and plot them. We plot the above charts in the order of the units coded.
- Analyzing the charts: To identify assignable and common causes of variation related to coding and code review, we study the charts for preparation speed, review speed, DDcode review, and DDtesting. The literature suggests a rate of 100 to 200 LOC/hr for both preparation speed and review speed. At Network Systems and Technologies, we specify the preparation speed as 100 to 200 LOC/hr. and the review speed as 100 to 200 LOC/hr. The specification limit for DDcode review is 50 to 150 defects/KLOC. 
Outputs:
- Process improvement opportunities.</t>
  </si>
  <si>
    <t>coding-and code-review scenario:
- Average time spent for preparation for review = Sum of time spent on the preparation phase by individual reviewers/Number of reviewers
- Preparation speedi = LOC (noncommented) of unit i/Average time spent for preparation for review
- Review speedi = LOC of unit i/Review meeting duration
- DDi(code review) = Defects detected in the code review of unit i/KLOC(noncommented) of unit i
- Effective preparation speedi = LOC of unit i/(Average time spent on preparation for review + Average time spent on preparation for rereview)
- Effective review speedi = LOC of unit i/(Duration of the review meeting + Duration of the rereview meeting)
- Effective DDi(code review) = (Defects detected in review of unit i + Defects detected in rereview of unit i)/KLOC of unit i
- DDi(testing) = Defects detected in unit testing, module testing, and system testing traced back to unit i/KLOC of unit i</t>
  </si>
  <si>
    <t>We tested our method on two process automation projects (Projects 1 and 2) and two consumer electronics projects (Projects 3 and 4). We executed each pair of projects sequentially. Different teams executed different-category projects simultaneously.</t>
  </si>
  <si>
    <t>By managing the code review process, we can make it conform to specifications, which might be internal or external. By controlling the process, we can maintain it within its control limits—that is, make it behave  consistently. By improving the process, we can improve its capability. The chart itself does not tell us what to change; it only identifies the improvement opportunities.
The key to successful chart analysis lies in recognizing the indications the chart provides, being able to map them to the change that has occurred in the process, and using the information to continuously improve the process.
The interpretation of the chart and identification of corrective actions depends on the process being analyzed, the project type, and the team’s expertise and experience. So, the team members involved in the process should perform the analysis. Statistical process control is a way of thinking, with the charts acting as a catalyst for this thought process.</t>
  </si>
  <si>
    <t>Yes, on 4 projects: two process automation projects (Projects 1 and 2) and two consumer electronics projects (Projects 3 and 4).</t>
  </si>
  <si>
    <t>They performed some process improvements throught the process analysis.</t>
  </si>
  <si>
    <t>Company:
Harrington Institute
USA</t>
  </si>
  <si>
    <t>How an organization can combine Six Sigma and the Internet to reduce costs, improve the delivery success rate, and increase service quality?</t>
  </si>
  <si>
    <t>A model that was developed to map the Six Sigma quality process against the software development life cycle.</t>
  </si>
  <si>
    <t>Six Sigma
DMAIC</t>
  </si>
  <si>
    <t>The model mapped the software development life cycle for the Internet (SDLCI) against the six-sigma quality cycle (DMAIC), and then aligned those cycles against the project management life cycle (initiate, planning, execution, control and close-out).</t>
  </si>
  <si>
    <t>Inputs:
- A project starting.
Steps:
- Define: It is the first step in the DMAIC cycle and maps to project selection and initiation. Steps are: obtain an organizational overview; identify key stakeholders, and execute sponsors; identify steering commitee, and key managers; identify project team members; meet executive sponsor to review project approach; conduct interviews; document "as is" process at high level; identify low-hanging fruit for quick improvement; report out on key finding from the interviews and produce problem/opportunity statements; establish a high level time line for the improvement; outline the approach; assemble champion and project team; review high level project approach and schedule; discuss first impressions of strenghts and opportunities; identify major sources of variation; and operationalize process objectives.
- Measure: It is the second step in the DMAIC cycle and maps to project process review and planning. Steps are: develop Internet SIPOC (premier customers, suppliers, input, process, output, customer base); develop a data collection plan regarding process defects; establish a voice of the customer (VOC) diagram; establish a critical-to-quality (CTQ) criteria review; collect voice of customer data; determine what competition is doing right; benchmark available data; identify parameters (accuracy, cycle time, client info); determine measures needed for dashboard; determine and graph current and past accuracy; and look for trends in dara timelines.
- Analize: It is the third step in the DAMIC cycle and maps to prototyping and execution. Steps are: develop detailed process diagrams of the affetced process; identify value added steps of the process; identify non-value added steps of the process; analyze for root cause effects of defects; review variation; discover the causes of variation; and discover the opportunnities.
- Improve: It is the fourth step in the DMAIC cycle and maps to Internet enablement and project monitoring. Steps are: choose and integration review team; review internal sources of integration; review external sources of integration; develop an integration impact matrix; review integration impacts; identify teh causes of impact; identify the opportunities; identify the integration points; identify areas of risk; and identify risk mitigation plan.
- Control: It is the fifth step in the DMAIC cycle and maps to contract review and close-out. Steps are: finalize process measuerements; review the magnitude of improvements to be realized; determine "lessons learned"; can "lessons learned" be shared via the intranet?; commit to applying "lessons learned" to other initiatives; compare final advantage with initial ROI; and apply initiative into competitive advantage.
Outputs:
- Improvements done, evaluated and shared.</t>
  </si>
  <si>
    <t>The area of critical mass was determined to be unit testing.</t>
  </si>
  <si>
    <t>The use by an IT company, a supplier of medical equipment, facing the Internet competition chalenge.</t>
  </si>
  <si>
    <t>Development teams, under the best circumstances, need a structured and disciplined environment in which to cooperate toward Internet success. Six-sigma quality can push the bar of operational excellence to a level of perfection never before imagined.</t>
  </si>
  <si>
    <t>Not only did the client benefit, but also the IT organization improved business processes by making a performance commitment to six-sigma quality.
In this case study the project team delivered many benefits: reliability and accuracy increased by 88%, customer complains were reduced by 75%, there was a cycle time reduction of 28%, and rework was reduced in the virtual environment by 82%.</t>
  </si>
  <si>
    <t>Company:
Tata Consultancy Services
India</t>
  </si>
  <si>
    <t>TCS-QMS process framework, which combines Six Sigma and SW-CMM.</t>
  </si>
  <si>
    <t>SW-CMM
Six Sigma
Pareto analysis
cause-and-effect analysis
Quality Functional Deployment</t>
  </si>
  <si>
    <t>Many organizations find it difficult to match the process improvement goals with customer expectations and to predict and measure the capability in schedule, effort, and quality. 
Six Sigma provides the means to explicitly address these issues.</t>
  </si>
  <si>
    <t>Inputs:
- Customer needs.
Steps:
- Customer-centric metrics program: Our project teams identify the software process and product metrics to track based on Quality Functional Deployment, a quality tool that offers a systematic way to break down customer needs into manageable actions. Teams typically carry out QFD with customers, translating customer requirements into project requirements. They then rank process characteristics in order of importance and identify those that are critical to quality. The team first translates the customer requirements into the product requirements (object-oriented design, use cases, traceability, and coding standards). The team then rates the relationship between product characteristics and customer requirements based on the relationship’s strength. In the second house of quality, the team further analyzes product requirements with high technical importance to determine the design features needed to meet these requirements. Based on the QFD results, the team selects in-process metrics that indicate progress toward the customer-specified improvement objectives.
- Metrics analysis and management: TCS piloted the Six Sigma approach of analyzing control chart patterns to identify potential process instability indicators. Once we identify an unstable pattern, we find the assignable cause and correct the process.
- Process capability calculations: We measure process capability in terms of capability indices Cp, Cpk, and Cpm, which are simplified measures that quickly describe the relationship between process variability and the specification limits’ spread. In terms of Z capability (sigma capability), process capability is the number of standard deviations that fit between the mean and the specification limit; this unit corresponds to defect probability. The essential value of process capability analysis is its ability to predict the percentage of process characteristics or products that the process will produce within specification limits. Tracking process capability in terms of Z ensures both our process variation reduction and process centering objectives. It also helps us baseline the process capability and clearly compare process performance with specified targets. Z is a simple metric for measuring a process’s capability to produce defect-free products.
- Continuous improvement: A team assigns potential failure modes a severity of the impact on customers. It assigns failure causes occurrence rating. Finally, the team assigns a detection rating. The team then combines these ratings to produce a risk priority number. It prioritizes these numbers for the top few problems, identifies improvement actions, assigns responsibilities, and determines time frames for completion. Once it has implemented the actions, the team carries out FMEA again to ensure that it’s reduced the failure mode’s risk. A more common way to evaluate risk is to assess a risk’s impact and frequency of occurrence, then calculate the risk exposure accordingly. The FMEA approach differs in that it considers the process controls’ effectiveness and helps a team prioritize the risks. Teams can use FMEA effectively for risk management for SW-CMM Level 3 and for defect prevention at SW-CMM Level 5.
Outputs:
- Process performance managed and continuous improvement.</t>
  </si>
  <si>
    <t>Rework index (percentage)
Failure cost (percentage)
Schedule slippage (%)</t>
  </si>
  <si>
    <t>Their use on the company. 
One center used SW-CMM and Six Sigma concepts to reduce its in-process failure cost from 5 to 1 percent, thus reducing the cost of quality. The center also had several process and technology improvements for cycle-time reduction and productivity improvement.</t>
  </si>
  <si>
    <t>Blending Six Sigma and SW-CMM helps us ensure our goal of continuous improvements. Six Sigma provides the foundation to define, measure, analyze, improve, and control the processes, whereas methods such as process mapping and Failure Modes and Effects Analysis (FMEA) help us understand process defects and prioritize improvement actions.
Six Sigma and SW-CMM complement ach other and together can help an organization meet its process improvement goals.
By breaking down the customer expectations into process- and product-level attributes, the Six Sigma program offers precise operational definitions for improvements. This in turn helps teams translate the organization’s strategic goals into tactical objectives, which become the process improvement initiatives in Six Sigma projects. Teams can then feed the derived improvements into the organization’s CMMbased process framework, which helps define and institutionalize the improvement actions into disciplined and mature processes.</t>
  </si>
  <si>
    <t>Yes. They only details the results of one center.</t>
  </si>
  <si>
    <t>The center’s process capability for product quality improved from 96 percent in October 1999 to 100 percent in September 2000. In terms of sigma capability, the center’s product quality is currently 5.85 (that is, clients reported no defects in software products). Process capability for on-time delivery improved from 2.85 in October 1999 to 4.50 in October 2001. Finally, the Six Sigma techniques have reduced the center’s schedule slippage variation from the 20 to –20 percent range to the 2 to –2 percent range. Applying these methods saved the center US$700,000 over a three-year period.</t>
  </si>
  <si>
    <t>Company:
Motorola 
Malaysia</t>
  </si>
  <si>
    <t>The evolution of the characterization process of the inpection process in the Malaysia Software Center.</t>
  </si>
  <si>
    <t>Process performance baseline building method x 2</t>
  </si>
  <si>
    <t>SPC
Goal-Question-Metric (GQM) method
Run Charts
XmR Control Charts
Frequency Histograms
Box Plots
U charts
Zone chart</t>
  </si>
  <si>
    <t>Performance Baseline for Inspection rate.
Inputs:
- Histrorical data on inspection process.
Steps:
- The Goal-Question-Metric (GQM) method was used to determine the metrics that needed to be characterized for the inspection process.
- Throughout this characterization exercise, data consistency and accuracy has been assumed.
- Early QPM practice in the inspection process in Motorola Malaysia Software Center was in the form of run-charts. 
- Run charts led to the concept of control charts - run charts with statistically derived control limits. As the next step, the effort was to identify the right type of control chart that can be used.
- It was found that the inspection rate data was a right candidate for XmR charts as it was time-sequenced behavior of the inspection process (when arranged in chronological order). The homogeneity of the data over time was assumed.
- As a first step all inspection data was extracted from the tool and filtered to only include all major product code inspections in chronological order. They were then grouped by language and by project separately as two sets of data. By separating the data set by language and by projects, it was found that some projects/languages had insufficient data for any reasonable analysis.
- Then, all inspection was extracted from the metrics tool and filtered to only include all major product code inspections in chronological order. They were not grouped by language or by project this time.
- By this XmR analysis methodology control limits were derived for inspection rate. The above work also helped the organization in establishing baselines for the inspection rate, which was analyzed.
- With the details available from the XmR charts , we were now able to analyze the data using histograms and box plots.
Outputs:
- Baselines for the inspection metrics. These limits were input to the metric tool which provides triggers for out-of-control situations of these process parameters when they exceeded expected performance. Thus a control process was established for the inspection process.
Performance Baseline for Error Density.
Inputs:
- Histrorical data on inspection process.
Steps:
- The Goal-Question-Metric (GQM) method was used to determine the metrics that needed to be characterized for the inspection process.
- Throughout this characterization exercise, data consistency and accuracy has been assumed.
- Early QPM practice in the inspection process in Motorola Malaysia Software Center was in the form of run-charts. 
- Run charts led to the concept of control charts - run charts with statistically derived control limits. As the next step, the effort was to identify the right type of control chart that can be used.
- The error density was a suitable candidate for using u charts. U charts assume a Poisson distribution model.
- u chart method leads to variable control limits for every inspection event . This is unfriendly to the development engineers as it is very difficult to understand. End users of the charts found the logic of variable limits charts difficult to grasp. Also, these charts made it very difficult for them to assess progress over time. 
- For attribute data such as error density  XmR charts could be applied provided the data satisfied certain conditions. The condition was that the area of opportunity (LOC in this case) may not vary by more than 20%. Therefore, the LOC range was divided in buckets of ranges where the LOC will not vary by more than 20% . XmR was then applied to these sets of data.
- The results showed a big variation between buckets probably due to the limited sample sizes in some buckets. Also, it was thought to be an impractical method to have different limits for different ranges of code size.
- In the zone chart methodology, the inspection speed in LOC/hr is co-related to increasing buckets of LOC. The relational trend is then analyzed using regression analysis to provide it the best fit.
- In a similar way, inspection effectiveness in terms of faults/KLOC (fault density) is co-related to increasing buckets of LOC. The relational trend is then analyzed using regression analysis to provide it the best fit.
- The zone chart is produced by combining the inspection rate and the fault density into one chart with the fault density scale on the left side and the inspection rate on the right side of the y-axis.
Outputs:
- Baselines for the inspection metrics. Using the values of the inspection rate and fault density for the individual review, the user then can look at the zone chart decision matrix and determine the quality of the review against baseline from historical data. Analysis must be done on a case-by-case basis . Based on the decision matrix, re-inspection decisions and the quality of the inspection can be evaluated.</t>
  </si>
  <si>
    <t>Inspection rate (LOC/hr)
Error Density (Errors/KLOC)</t>
  </si>
  <si>
    <t>A total of 165 observations were available about inspection process.</t>
  </si>
  <si>
    <t>Their application to establish baselines for the inspection metrics.</t>
  </si>
  <si>
    <t>Organizations that wish to manage commitments and perform predictably will find that software inspections help eliminate the chaotic impact of software defects encountered during testing and field operations. A culture of fact-based software management will find that software inspections supply important measurements and metrics. Characterization of these important inspection process metrics leads to further understanding of the capabilities of the process.</t>
  </si>
  <si>
    <t>University:
Portland State University
USA</t>
  </si>
  <si>
    <t>The goal of combining OBCLs with Bi-directional simulation is to support project management planning and control decisions.</t>
  </si>
  <si>
    <t>Outcome Based Control Limits (OBCLs) in conjunction with forward and reverse simulation models of the software development process.</t>
  </si>
  <si>
    <t>Statistical performance model x 2</t>
  </si>
  <si>
    <t>Outcome Based Control Limits (OBCLs)
forward simulation models of the software development process
reverse simulation models of the software development process</t>
  </si>
  <si>
    <t>Their combination to create the models.</t>
  </si>
  <si>
    <t>Outcome Based Control Limits
With Outcome Based Control Limits, management identifies the targets for project performance and acceptable ranges of performance for the overall project. By this we mean that management not only sets the values of the OBCLs but also the probability with which they must be satisfied. If the project is able to perform to the desired level, it is defined to be "in control". If the project cannot perform to the expected level, it is then termed to be "out of control" and must be investigated with corrective action being a likely outcome. With OBCLs, a model is used to map current performance (which is reflected in timely metrics data) to probable project outcomes. If the predicted performance deviates too much from the desired project outcomes, corrective action may be taken. While SPC tracks the process based on where it has been. OBCLs track the process based on where it needs to go.
Inputs:
- Collected data.
Foward Simulation model (Fig. 3 on paper)
This model represents the system as it evolves forward through time. The forward model is used in conjunction with OBCLs to assess whether the system will achieve the desired level of performance.
Defects detected early in the development life cycle are more costly to repair and can cause other defects later in the development life cycle if not corrected. To account for this, the models incorporate a multiplier for escaped defects entering the next phase. This multiplier was applied to defects from Requirements Specification to High Level Design, from Low Level Design to Coding. A lower multiplier was used between Low Level Design and High Level Design. The equations for those phases are the ones with '. The multiplier values should be calibrated for each organization.
The main equations used for the forward simulation model are shown in (1) through (5):
(1) INJ DEFi = INJ RTi*DPK*KLOC
(2) DET DEFi = (INJ DEFi + ESCi-1)*INSP EFFi
(2') DET DEFi = (INJ DEFi+ESCi-1*MULT)*INSP EFFi
(3) ESCi = INJ DEFi+ESCi-1-DET DEFi
(3') ESCi = INJ DEFi+ESCi-1*MULT-DET DEFi
(4) ESC0 = 0
(5) ESCSVT = Defects Released to the Customer
Reverse Simulation model (Fig. 4 on paper)
This model represents the system beginning with the desired end state of the system and simulates the process back to the starting point. The reverse simulation model essentially determines the "capacity" of the system. The purpose is to identify the required capacities of the intermediate process steps that enable the system to achieve its goals as defined by the OBCLs.
Defects detected early in the development life cycle are more costly to repair and can cause other defects later in the development life cycle if not corrected. To account for this, the models incorporate a multiplier for escaped defects entering the next phase. This multiplier was applied to defects from Requirements Speci_x000C_cation to High Level Design, from Low Level Design to Coding. A lower multiplier was used between Low Level Design and High Level Design.The equations for those phases are the ones with '. The multiplier values should be calibrated for each organization.
The main equations used for the reverse simulation model are shown in (6) through (10):
(6) INJ DEFi = INJ RTi*DPK*KLOC
(7) DET DEFi = (ESCi-1)/(1-INSP EFFi)* INSP EFFi
(8) ESCi-1 = DET DEFi +ESCi- INJ DEFi
(8') ESCi-1 = (DET DEFi +ESCi- INJ DEFi)/MULT
(9) INSP EFF* = max (0, (INJ DEFi-ESCi)/ INJ DEFi
(10) ESCSVT = OBCL*DPK*KLOC
Outputs:
- The model predicts product quality in terms of delivered defects to the customer.</t>
  </si>
  <si>
    <t>KLOC The size of the project in thousands of lines of code.
DPK The total number of defects injected into the software over the life of the project per KLOC for the example used in this paper, this value was 30 defects per KLOC with a standard deviation of 3 defects per KLOC.
INJ RTi The percentage of total defects injected at phase i.
INJ DEFi The number of defects injected at phase i.
ESCi The number of defects that escape detection at phase i.
INSP EFFi The percentage of latent defects in the code at phase i that are detected and corrected. TEST EFF can be used interchangeably for the appropriate phases.
DET DEFi The number of defects that are detected and corrected at phase i.
INSP EFF* The inspection or test effectiveness required to achieve the OBCLs at intermediate phase *.
ESCSVT In the forward model this is the number of defects released to the customer. In the reverse model this is the number of defects allowed to escape as set by the OBCL.</t>
  </si>
  <si>
    <t>Actual project data were used for model parameters where possible. Specially, actual defect injection and detection rates that were collected by the company were used in the model.</t>
  </si>
  <si>
    <t>We illustrate the use of OBCLs with bi-directional simulation models using the following example where a software development firm is being contracted to do a 52 KLOC revision to an existing product.
The baseline simulation model of the lifecycle development was validated in a number of ways. In particular, process diagrams, model inputs, and model parameters were reviewed by members of the software engineering process group as well as senior developers and managers for their fidelity to the actual.</t>
  </si>
  <si>
    <t>Again, the main point is that using traditional SPC, the results of Requirements Speci_x000C_cation on the project would have  seemed fine. Using OBCLs combined with forward simulation we see that management actually needs to get involved and take corrective action before the project gets too far fro track. Using the reverse simulation models, we are able to identify potentially fruitful areas for improvement and see the potential impact. Using the forward simulation model again, we reconfirm the impact and take action.
The Bi-directional simulation models identify not only when the project is "Out of Control", but also provide an indication of what magnitude of improvement needs to be made in order to bring the project back on track.</t>
  </si>
  <si>
    <t>Inputs:
- Historical data.
Steps:
- As a first step, management sets OBCLs for each performance measure they would like to track.
- Next, models are developed to predict the process performance along the performance measure(s) of interest. It is not required that the model be a stochastic simulation model.
- The forward simulation model is used to predict overall system performance. This is compared to the OBCLs.
- The reverse model takes the performance target and the OBCLs as its initial input.
- The reverse model then predicts the feasible range of performance for intermediate stages of the process.
- If the performance of the system falls within the limits set by the OBCLs using the forward model, no action is taken.
- However, if system performance is predicted to be outside the desirable limits, it is defined to be "Out of Control", the reasons are investigated and corrective action may be necessary.
- When the system is "Out of Control", the reverse simulation model is used to identify at what points in the process the system performance fails to achieve the desired outcomes.
- We say points in the process because often there are multiple points of control that management can modify throughout the process to reach an overall desired outcome.
Outputs:
- Process perfomance control.</t>
  </si>
  <si>
    <t>Systematic Mapping - Duplicates elimination and First Filter Application (Title and abstract reading)</t>
  </si>
  <si>
    <t>© 2016 IEEE. A common challenge in life is to evaluate and deal with risks. Even though Risk management is fundamental to any activity, it is too often evaluated and managed from a qualitative rather than a quantitative perspective. In order to improve, too often organizations are seeking compliance against a single model/approach, forgetting that most often 'one model doesn't fit all' and that the target process model is the organizational one, strengthened by external best practices. An approach to process improvement that takes this into consideration is LEGO (Living EnGineering prOcess). LEGO extracts the most useful Elements of Interest (EoI) from several types of maturity models into an organizational Business Process Model (BPM) in order to facilitate to the achievement of higher organizational maturity and capability levels, that's the definitive intended target to be improved. This paper applies the LEGO approach to Risk Management, analyzing several Risk Management Maturity Models and unifying their practices in order to come up with a more comprehensive process model on risk management integrating multiple views.</t>
  </si>
  <si>
    <t>2017.02</t>
  </si>
  <si>
    <t>IFIP Advances in Information and Communication Technology. Hamburg, Germany, pp. 13–20.</t>
  </si>
  <si>
    <t>De Carolis, A., Macchi, M., Negri, E., Terzi, S.</t>
  </si>
  <si>
    <t>A maturity model for assessing the digital readiness of manufacturing companies</t>
  </si>
  <si>
    <t>“The most profound technologies are those that disappear… They weave themselves into the fabric of everyday life until they are indistinguishable from it” wrote computer scientist and visionary Mark Weiser nearly 25 years ago in his essay “The Computer for the 21st Century.” It turns out he was right: in the age of “Industry 4.0”, digital technologies are the core driver for the manufacturing transformation. In fact, the introduction of such technologies allows companies to find solutions capable to turn increasing complexity into opportunities for ensuring sustainable competitiveness and profitable growth. Nonetheless, the effective implementation in manufacturing still depends on the state of practice: it may slow down, or even worst, may prevent from implementation. Indeed, we assume that a minimum level of capabilities is required before implementing the digital technologies in a company. Based on this concern, our research question is “are manufacturing companies ready to go digital?”. This paper wants to illustrate a “tool” to answer this question by building a maturity assessment method to measure the digital readiness of manufacturing firms. Based on the inspiring principles of the CMMI (Capability Maturity Model Integration) framework, we propose a model to set the ground for the investigation of company digital maturity. Different dimensions are used to assess 5 areas in which manufacturing key processes can be grouped: (1) design and engineering, (2) production management, (3) quality management, (4) maintenance management and (5) logistics management. Thus, the maturity model provides a normative description of practices in each area and dimension, building a ranked order of practices (i.e. from low to high maturity). A scoring method for maturity assessment is subsequently defined, in order to identify the criticalities in implementing the digital transformation and to subsequently drive the improvement of the whole system. The method should be useful both to manufacturing companies and researchers interested in understanding the digital readiness level in the state of practice.</t>
  </si>
  <si>
    <t>This paper proposes a maturity assessment method to measure the digital readiness of manufacturing firms, based on the inspiring principles of the CMMI (Capability Maturity Model Integration) framework.</t>
  </si>
  <si>
    <t>The paper is not about software engineering.
It is from manufacturing.</t>
  </si>
  <si>
    <t>Scopus
Eng. Village
Web of Sc.
IEEE</t>
  </si>
  <si>
    <t>To accomplish the organizational business objectives and consistently improve processes, high maturity processes are implemented in numerous software enterprises. Organizational process asset library (OPAL) plays a significant role in the definitions, executions and improvements for software processes. Based on the conceptions of Capability Maturity Model Integration (CMMI) and practical experience, the paper addresses the applications of OPAL on different maturity levels and proposes a structure of OPAL. This structure is implemented in an actual enterprise's OPAL and illustrated that it is beneficial for high maturity level process improvement. This paper can furnish a valuable practice for software enterprises to apply the OPAL in high maturity process improvements.</t>
  </si>
  <si>
    <t xml:space="preserve">This paper addresses the applications of Organizational process asset library (OPAL) on different maturity levels and proposes a structure of OPAL. This structure is implemented in an actual enterprise's OPAL and illustrated that it is beneficial for high maturity level process improvement. </t>
  </si>
  <si>
    <t>Checking regularly the progress of a running entire software development project or parts of it is a mandatory task of project management. The purpose of progress checks is to monitor whether an actual project will be completed successfully at the project deadline at the latest. It is common practice to track and to communicate project progress by burn charts, especially by burn-up charts in the case when the amount of work varies by, e.g., scope creep during the time line of the project. This paper shows that a burn-up chart continuously adapted by means of a specific rule and combined with a Bayesian Approach to the German tank problem leads to an efficient tool for project progress monitoring.</t>
  </si>
  <si>
    <t>2017.05</t>
  </si>
  <si>
    <t>Remote Sens. 9.</t>
  </si>
  <si>
    <t>Grippa, T., Lennert, M., Beaumont, B., Vanhuysse, S., Stephenne, N., Wolff, E.</t>
  </si>
  <si>
    <t>An open-source semi-automated processing chain for urban object-based classification</t>
  </si>
  <si>
    <t>This study presents the development of a semi-automated processing chain for OBIA urban land-cover and land-use classification. Implemented in Python and relying on existing open-source software GRASS GIS and R. The complete tool chain is available in open-access and adaptable to specific user needs. For automation purpose, we developed two GRASS GIS add-ons allowing (1) to optimize segmentation parameters in an unsupervised manner and (2) to classify remote sensing data using several individual machine learning classifiers or their predictions combination through voting-schemes. We tested the performance and transferability of the processing chain using sub-metric multispectral and height data on two very different urban environments: Ouagadougou, Burkina Faso in sub-Saharan Africa and Liège, Belgium in Western Europe. Using a hierarchical classification scheme, the kappa values reached for both cities about 0.78 at the second level (9 and 11 classes) and 0.90 at the first level (5 classes).</t>
  </si>
  <si>
    <t>This paper presents the development of a semi-automated processing chain for OBIA urban land-cover and land-use classification.</t>
  </si>
  <si>
    <t>The paper is not about software engineering.
It is from urban and cities evaluation.</t>
  </si>
  <si>
    <t>2017.06</t>
  </si>
  <si>
    <t>CEUR Workshop Proceedings. pp. 495–503.</t>
  </si>
  <si>
    <t>Gungor, D., Kuru, Y.Y., Orgun, P., Elbir, E.</t>
  </si>
  <si>
    <t>A CMMI level 5 organizational performance management project example: Improving code quality</t>
  </si>
  <si>
    <t>According to CMMI, a Capability Maturity Model Integration for software processes, to achieve the business goals of an organization, it is necessary to proactively manage the performance of an organization. This experience report contains a project to improve the code quality of the Huawei Turkey Research and Development Center which is developing software, within the Organizational Performance Management process area of the CMMI 5th level. The improvement project is based on improving the software code quality in line with the reducing Post-Delivery Defect Density (Downstream Defect Density) which is one of the Huawei Turkey Research and Development Center's quality process performance objective that is connected with the business goal. Meanwhile, information was given about the purpose of the project, analysis that has been made, action plan and the outcome evaluation. It is anticipated that this experience statement will be an example for institutions/organizations that would like to improve their software code quality and get certified or will get certify CMMI Level 5.</t>
  </si>
  <si>
    <t xml:space="preserve">This paper contains a project to improve the code quality of the Huawei Turkey Research and Development Center which is developing software, within the Organizational Performance Management process area of the CMMI 5th level. </t>
  </si>
  <si>
    <t>The paper presents statistical techniques or methods that might be applied on  project management in high maturity.
BUT
The paper is not written in English, Portuguese or Spanish. It is in Chinese.</t>
  </si>
  <si>
    <t>2017.07</t>
  </si>
  <si>
    <t>Chinese J. Aeronaut. 30, 1054–1070.</t>
  </si>
  <si>
    <t>HUANG, F., LIU, B.</t>
  </si>
  <si>
    <t>Software defect prevention based on human error theories</t>
  </si>
  <si>
    <t>Software defect prevention is an important way to reduce the defect introduction rate. As the primary cause of software defects, human error can be the key to understanding and preventing software defects. This paper proposes a defect prevention approach based on human error mechanisms: DPeHE. The approach includes both knowledge and regulation training in human error prevention. Knowledge training provides programmers with explicit knowledge on why programmers commit errors, what kinds of errors tend to be committed under different circumstances, and how these errors can be prevented. Regulation training further helps programmers to promote the awareness and ability to prevent human errors through practice. The practice is facilitated by a problem solving checklist and a root cause identification checklist. This paper provides a systematic framework that integrates knowledge across disciplines, e.g., cognitive science, software psychology and software engineering to defend against human errors in software development. Furthermore, we applied this approach in an international company at CMM Level 5 and a software development institution at CMM Level 1 in the Chinese Aviation Industry. The application cases show that the approach is feasible and effective in promoting developers’ ability to prevent software defects, independent of process maturity levels.</t>
  </si>
  <si>
    <t>This paper proposes a defect prevention approach based on human error mechanisms: DPeHE. The approach includes both knowledge and regulation training in human error prevention. Knowledge training provides programmers with explicit knowledge on why programmers commit errors, what kinds of errors tend to be committed under different circumstances, and how these errors can be prevented. Regulation training further helps programmers to promote the awareness and ability to prevent human errors through practice. The practice is facilitated by a problem solving checklist and a root cause identification checklist.</t>
  </si>
  <si>
    <t>The paper does not address project management in high maturity neither presents any statistical techniques or methods that can be applied on  project management in high maturity.
It targets knowledge and regulation training in human error prevention.</t>
  </si>
  <si>
    <t>2017.08</t>
  </si>
  <si>
    <t>CEUR Workshop Proceedings. pp. 486–494.</t>
  </si>
  <si>
    <t>Örgün, P., Kuru, Y.Y., Elbir, E., Güngör, D.</t>
  </si>
  <si>
    <t>Identification and implementation of CMMI level 5 requirements for Huawei Turkey Research Development Center</t>
  </si>
  <si>
    <t>CMMI is one of the most important process improvement and quality management models, that is used for software development area. In 2014, Huawei Turkey Research  &amp;  Development Center became the first Telecommunication company which received CMMI Level 3 certification in Turkey. In 2017, Huawei has received the CMMI Level 5 certificate and has made a further achievement in this respect. This paper presents Huawei Turkey Research  &amp;  Development Center's CMMI Level 5 process application methodologies and experiences.</t>
  </si>
  <si>
    <t>This paper presents Huawei Turkey Research  &amp;  Development Center's CMMI Level 5 process application methodologies and experiences.</t>
  </si>
  <si>
    <t>The paper presents statistical techniques or methods that might be applied on  project management in high maturity.
BUT
The paper is not written in English, Portuguese or Spanish. It is in Chinese.</t>
  </si>
  <si>
    <t>2017.09</t>
  </si>
  <si>
    <t>CSEDU 2017 - Proceedings of the 9th International Conference on Computer Supported Education. pp. 242–248.</t>
  </si>
  <si>
    <t>Ramachandran, M.</t>
  </si>
  <si>
    <t>Technology enhanced active learning in software engineering</t>
  </si>
  <si>
    <t>Educating software engineers in software management have long been hard both in academia and in industry. It is extremely difficult to educate software engineering management techniques actively. Historically, we have been quite used to educate in programming in a classroom and in a lab with instructions Teaching any management aspects has been traditionally based on instructions and case studies. We have adopted an active based learning approach to teach final year BSc students in Software Engineering. We let the final year students manage group projects carried out by level 5 students. Mainly, we don’t come across a large real-world case study. This work on active learning has changed our way of teaching software engineering and it has made a significant impact on the way the students learning and have been taught traditionally. This research has also proposed an information system model for Technology Enhanced Active Learning and Teaching (ALT) with emphasis on three key principles for teaching Software Engineering: divergent thinking, collaborative learning, and learning through differentiated assessments. More than 90% of students felt they had gained knowledge more quickly with active learning. The ALT model is part of the large scale technology enhanced learning for future learning environments which has been developed adopting most of computer science courses and specialist module.</t>
  </si>
  <si>
    <t>This paper describes an active based learning approach adopted to teach final year BSc students in Software Engineering.</t>
  </si>
  <si>
    <t>The paper is not about software engineering.
It targets education and teaching software engineering project management.</t>
  </si>
  <si>
    <t>2017.10</t>
  </si>
  <si>
    <t>MATEC Web of Conferences. Sevastopol, Russia.</t>
  </si>
  <si>
    <t>Rezchikov, A.F., Kochetkov, A. V, Zakharov, O. V</t>
  </si>
  <si>
    <t>Mathematical models for estimating the degree of influence of major factors on performance and accuracy of coordinate measuring machines</t>
  </si>
  <si>
    <t>Increased productivity of Coordinate Measuring Machines, while providing given level of accuracy, is complex and actual problem of robotics and metrology. Therefore, this article provides a set of mathematical models that allow for prediction of values for performance and accuracy of advanced Coordinate Measuring Machines based on system dynamics method. The analysis of scientific literature and statistical data of exploitation CMMs Global Performance (DEA, Italy), CMM-750 (Lapik, Russia), FARO Arm 9 (FARO Technologies, USA) has identified 25 major factors of the process control and their mutual impact. Of the 16 basic factors are internal system parameters, 6 input actions and 3 external factors. As a result of the system analysis of the research object identifies the main characteristics of coordinate measuring machines that affect performance and measurement accuracy. We have done a general graph of causal relationships between modeled characteristics, on the basis of which is made up and numerically solved a system of nonlinear differential equations. In developing this system of equations is used in statistical data describing the cause-effect relationship between the internal model parameters and environmental factors. These solutions make it possible to practically interpret developed models and methods of system dynamics used in solving the problem.</t>
  </si>
  <si>
    <t>This article provides a set of mathematical models that allow for prediction of values for performance and accuracy of advanced Coordinate Measuring Machines based on system dynamics method.</t>
  </si>
  <si>
    <t>The paper is not about software engineering.
It targets manufactoring.</t>
  </si>
  <si>
    <t xml:space="preserve">Process Performance Models in Software Engineering: A Mathematical Solution Approach to Problem Using Industry Data </t>
  </si>
  <si>
    <t>An IT Project Manager is responsible for project planning, estimating and scheduling, developing and monitoring the progress throughout its development life cycle. The selection of a particular methodology is heuristic and the performance of the system developed is unpredictable. The authors suggest that a designed process performance model (PPM) can help to predict the required factors of a process to help achieve set goals for the process. This, in turn, can help to control factors that the project and the organizations need to control and ensure expected results. PPMs may enable to work out the relationship between different variables for a well-defined project and this knowledge becomes basis for prediction of performance solution, and helps in implementation of solution. This approach related to designing of PPMs, for various real life projects situations has not been attempted by industry in a big way. The authors demonstrate how to work out the PPMs, based on the given inputs of projects, by an Indian IT company. The solution works out number of bids which arrive at a given time or predict when the next bid will arrive at service centre, based on time series and queuing theory approach. This solution approach is based on different problems that will become the basis to build PPMs for similar problems. The problems discussed here are from an Information Technology Company, with real life data from the projects under development. Testing these models with more projects data thus will formalize how to build PPMs in a similar way. The authors discuss problem areas where time series and queuing theory Models can be applied and benefits of the present approach. The authors have similarly worked on different mathematical models based on industry data and build PPMs based on Bayesian, regression, fuzzy logic and other models. This paper is submitted with only two models just to prove the concept. In future building PPMs is likely to be a necessity in high maturity IT organizations.</t>
  </si>
  <si>
    <t>2017.12</t>
  </si>
  <si>
    <t>2017 Innovations in Power and Advanced Computing Technologies (I-PACT). pp. 1–6.</t>
  </si>
  <si>
    <t>Thirumalai, C., Vignesh, M., Balaji, R.</t>
  </si>
  <si>
    <t>Data analysis using box and whisker plot for lung cancer</t>
  </si>
  <si>
    <t>In statistical analysis, we have a collection of data, with the use of these data, we have to do analysis based on our requirements. With the collection of data using Statistical analysis, we deal collection, analysis, presentation and organizing the data. With the help of statistical analysis, we can find underlying patterns, relationships, and trends between data samples. The R system for statistical computing is an environment for data analysis and graphics. Here we are going to implement boxplot method and control chart methods for Lung cancer dataset. With the help of boxplot, we can easily make relations between samples and we can find the outliers.</t>
  </si>
  <si>
    <t>This paper implements boxplot method and control chart methods for Lung cancer dataset. With the help of boxplot, they make relations between samples and find the outliers.</t>
  </si>
  <si>
    <t>The paper is not about software engineering.
It targets lung cancer analysis.</t>
  </si>
  <si>
    <t>2017.13</t>
  </si>
  <si>
    <t>Proceedings - 26th International Workshop on Software Measurement, IWSM 2016 and the 11th International Conference on Software Process and Product Measurement, Mensura 2016. pp. 219–224.</t>
  </si>
  <si>
    <t>Usman, M., Britto, R.</t>
  </si>
  <si>
    <t>Effort estimation in co-located and globally distributed agile software development: A comparative study</t>
  </si>
  <si>
    <t>Context: Agile methods are used both by both co-located and globally distributed teams. Recently separate studies have been conducted to understand how effort estimation is practiced in Agile Software Development (ASD) in co-located and distributed contexts. There is need to compare the findings of these studies. Objectives: The objective of this comparative study is to identify the similarities and differences in how effort estimation is practiced in co-located and globally distributed ASD. Method: We combined the data of the two surveys to conduct this comparative study. First survey was conducted to identify the state of the practice on effort estimation in co-located ASD, while the second one identified the same in globally distributed ASD context. Results: The main findings of this comparative study are: 1) Agile practitioners, both in co-located and distributed contexts, apply techniques that use experts' subjective assessment to estimate effort. 2) Story points are the most frequently used size metrics in both co-located and distributed agile contexts 3) Team's prior experience and skill level are leading cost drivers in both contexts. Distributed agile practitioners cited additional cost drivers related to the geographical distance between distributed teams. 4) In both co-located and distributed agile context, effort is estimated mainly at iteration and release planning levels 5) With regard to the accuracy of effort estimates, underestimation is the dominant for both co-located and distributed agile software development. Conclusions: Similar techniques and size metrics have been used to estimate effort by both co-located and distributed agile teams. The main difference is with regard to the factors that are considered as important cost drivers. Global barriers due to cultural, geographical and temporal differences are important cost and effort drivers for distributed ASD. These additional cost drivers should be considered when estimating effort of a distributed agile project to avoid gross underestimation.</t>
  </si>
  <si>
    <t>This paper combines data of two surveys to to identify the similarities and differences in how effort estimation is practiced in co-located and globally distributed ASD. First survey was conducted to identify the state of the practice on effort estimation in co-located ASD, while the second one identified the same in globally distributed ASD context.</t>
  </si>
  <si>
    <t xml:space="preserve">The paper does not address project management in high maturity neither presents any statistical techniques or methods that can be applied on  project management in high maturity.
It targets effort estimation in agile, which is basically based on experts' subjective assessment, being in low maturity. </t>
  </si>
  <si>
    <t>2017.14</t>
  </si>
  <si>
    <t>2017 13th IEEE Conference on Automation Science and Engineering (CASE). pp. 844–846.</t>
  </si>
  <si>
    <t>Xian, X., Wang, A., Liu, K.</t>
  </si>
  <si>
    <t>A nonparametric adaptive sampling strategy for online monitoring of big data streams</t>
  </si>
  <si>
    <t>With the rapid advancement of sensor technology, a huge amount of data is generated in various applications, which poses new and unique challenges for Statistical Process Control (SPC). In this paper, we propose a Nonparametric Adaptive Sampling (NAS) strategy to online monitor non-normal big data streams in the context of limited resources, where only a subset of observations are available at each acquisition time. In particular, this proposed method integrates a rank-based CUSUM scheme and an innovative idea that corrects the anti-rank statistics with partial observations, which can effectively detect a wide range of possible mean shifts when data streams are exchangeable and follow arbitrary distributions. Two theoretical properties on the sampling layout of the proposed NAS algorithm are investigated when the process is in control and out of control. Both simulations and case studies are conducted under different scenarios to illustrate and evaluate the performance of the proposed method.</t>
  </si>
  <si>
    <t>This paper proposes a Nonparametric Adaptive Sampling (NAS) strategy to online monitor non-normal big data streams in the context of limited resources, where only a subset of observations are available at each acquisition time.</t>
  </si>
  <si>
    <t>As the application of computer and Internet technology will continue to deepen, the software industry still has very good prospects for development. In this paper, the author analyses the software development project quality management based on CMMI mode. Software development project management is to enable software development projects to be successfully completed at a predetermined cost, schedule, and quality. The core of CMMI is process management, which emphasizes the process of standardizing software development. The implementation of CMMI facilitates the standardization and visualization of the development process, and makes the calculation of workload and cost more accurate by means of quantitative management, so that the progress of the project is easier to control.</t>
  </si>
  <si>
    <t>The paper addresses quantitative project management that can might be applied on project management in high maturity.</t>
  </si>
  <si>
    <t>2016.01</t>
  </si>
  <si>
    <t>Web of Sc.
IEEE
Eng. Village
Scopus</t>
  </si>
  <si>
    <t>Third International Conference on Trustworthy Systems and their Applications (TSA) (pp. 73–80). inproceedings. http://dx.doi.org/10.1109/TSA.2016.21</t>
  </si>
  <si>
    <t>Dong, S., Ren, A., &amp; Wang, X.</t>
  </si>
  <si>
    <t>The Architecture of OPAL for the Software Process Improvement in High Maturity Level</t>
  </si>
  <si>
    <t>As an infrastructure of software enterprise management, organizational process asset library (OPAL) is vital essential to deploy and improve processes of software organizations. Not well managed and maintained OPAL will make more difficulties for software process improvement work. In order to do the process improvement work effectively, the paper proposes OPAL architecture for process improvements, especially for process improvements in high maturity level. This architecture has been used in an actual enterprise for high maturity level process improvement, and it has been illustrated that the architecture is easy for maintenance and extension. This architecture can furnish valuable practices for software enterprises to manage and maintain OPAL.</t>
  </si>
  <si>
    <t>This paper proposes organizational process asset library (OPAL) architecture for process improvements, especially for process improvements in high maturity level. This architecture has been used in an actual  enterprise for high maturity level process improvement, and it has been illustrated that the architecture is easy for maintenance and extension. This architecture can furnish valuable practices for software enterprises to manage and maintain OPAL.</t>
  </si>
  <si>
    <t xml:space="preserve">The paper is a copy or an older version of already considered papers.
The paper is an older version of ID 2017.03.
</t>
  </si>
  <si>
    <t>2016.02</t>
  </si>
  <si>
    <t>International Journal of Industrial and Systems Engineering, 24, 529–542.</t>
  </si>
  <si>
    <t>Huang, B., Ma, Z., Li, J.</t>
  </si>
  <si>
    <t>Overcoming obstacles to software defect prevention</t>
  </si>
  <si>
    <t>Software defect prevention is an important way to reduce defect introduction rate and the costs of software development. However, it is normally only achievable for organisations which are elevating to or already at CMM level 5 under the existing framework. The conditions required to implement the existing approach are generally out of reach for organisations at low process maturity levels. The difficulties confronting organisations originated from the fact that the existing processes are largely dependent on the experts' experience. Root cause analysis is generally conducted using brainstorming, which is hard to be replicated by organisations that lack experience. A knowledge base of root cause modes is developed by structural analysis. Based on this, a knowledge system is developed to aid organisations with implementing defect prevention and help software developers improve their ability to prevent software defects. The application cases show that the system is quite easy to use and has advantages in identifying human errors and aiding small companies in implementing defect prevention. &amp;copy; 2016 Inderscience Enterprises Ltd.</t>
  </si>
  <si>
    <t>This paper presents a knowledge system developed to aid organisations with implementing defect prevention and help software developers improve their ability to prevent software defects. The application cases show that the system is quite easy to use and has advantages in identifying human errors and aiding small companies in implementing defect prevention.</t>
  </si>
  <si>
    <t>The paper presents statistical techniques or methods that might be applied on  project management in high maturity.
BUT
Could not find the entire paper.</t>
  </si>
  <si>
    <t>Acho que esse artigo foge do escopo do mapeamento.</t>
  </si>
  <si>
    <t>Software productivity is influenced by how efficiently programmers execute tasks assigned to them. For executing a task, programmers execute several steps. How the execution of these steps is organized by a programmer is referred to as task process. While overall software process has been well studied, the impact of task processes has not been studied much. In this work, we study the impact of task processes on the productivity of programmers. We first model a task process as a Markov chain with each state representing a step, and then study the difference in task processes of high and low productivity programmers using the Euclidean distance between Markov chains. We applied this method in a field study conducted at Robert Bosch Engineering &amp; Business Solutions Limited, a CMMi Level 5 software company. We analyzed the task processes of eighteen programmers from three live model-based unit-testing projects, and modeled them as Markov chains. We compared the task processes used by a programmer for executing similar tasks, and then compared the task processes of programmers within the same group (high/low productivity) and across groups. The results of the study indicate: a) each programmer uses similar task processes for executing similar tasks, though the task processes of a high productivity programmer are more similar than the task processes of a low productivity programmer, b) task processes of high productivity programmers are similar to each other, and c) task processes of a low productivity programmer differ widely from high productivity programmers. © 2015 IEEE.</t>
  </si>
  <si>
    <t>The paper presents a model that might be used on quantitative project management on high maturity.</t>
  </si>
  <si>
    <t>2016.04</t>
  </si>
  <si>
    <t>2016 Joint Conference of the International Workshop on Software Measurement and the International Conference on Software Process and Product Measurement (IWSM-MENSURA). p. 107.</t>
  </si>
  <si>
    <t>Kumar, N., Spier, C.</t>
  </si>
  <si>
    <t>Value of Quantitative Engagement Management: Realizing Business Objectives by Quantitatively Managing Cost, Time and Quality Dimensions of an Engagement</t>
  </si>
  <si>
    <t>Summary form only given. The presentation describes the real case of an engagement dealing with the business problem of low profitability, measured by key performance indicator “contribution margin”. Furthermore, it illustrates how the business problem was converted into a statistical problem, how it was analyzed using simple statistical techniques to resolve the same and later conclude the statistical result in business language leading to increased profitability. The presentation is targeted for engagement managers without detailed statistical background who wants to carry out improvements using simple statistical techniques.</t>
  </si>
  <si>
    <t>This is an industry presentation.
The main idea of industry presentations is to share experiences, challenges, solution approaches re-garding the topics of interest for the conference from a practitioner’s point of view in order to stimu-late discussions with researchers and other practitioners. For presentation proposals, a title and abstract (at most half page) should be submitted directly to the Program Chair via program@iwsm-mensura.org.</t>
  </si>
  <si>
    <t>It is an industry presentation.</t>
  </si>
  <si>
    <t>2016.05</t>
  </si>
  <si>
    <t>8th International Conference on Computer Supported Education (Vol. 2, pp. 193–198). conference. Retrieved from https://www.scopus.com/inward/record.uri?eid=2-s2.0-84979587946&amp;partnerID=40&amp;md5=f8942e1aad39a44fe3d86b0fb2df7437</t>
  </si>
  <si>
    <t xml:space="preserve">Masuda, A. ., Morimoto, C. ., Matsuodani, T. ., &amp; Tsuda, K. </t>
  </si>
  <si>
    <t>A case study of team learning measurements from groupware utilization: A proposal of measurement method for the contribution ratio of knowledge</t>
  </si>
  <si>
    <t>In software development, there is a need to share a variety of knowledge; therefore, team learning (organizational learning) is required. As tools to support team learning, various groupware has been utilized. In groupware utilization, there is variation among development sites, which is suggested to reflect the maturity of team learning. Therefore, a case analysis on a team with a higher maturity of team learning was performed using groupware utilization as a measure of knowledge sharing. The Gini coefficient is used to represent the distribution of assets in economics. An inversion of the Gini coefficient was used to represent the groupware utilization and defined as the contribution ratio of knowledge. When the contribution ratio of knowledge is large, knowledge sharing is considered to be progressing. The contribution ratio of knowledge in this case study was observed to improve in proportion to the duration of the team. In future, we will expand the measurement range and continue to verify the measurement of team learning maturity using the contribution ratio of knowledge. This study measures the state of the team by analyzing their responses to the questionnaire. If this verification is successful, we would be able to measure the progress of team learning using the contribution ratio of knowledge, which can be measured more easily and objectively without resorting to the questionnaire. Copyright © 2016 by SCITEPRESS-Science and Technology Publications, Lda. All rights reserved.</t>
  </si>
  <si>
    <t>This paper performs a case analysis on a team with a higher maturity of team learning using groupware utilization as a measure of knowledge sharing. An inversion of the Gini coefficient was used to represent the groupware utilization and defined as the contribution ratio of knowledge. When the contribution ratio of knowledge is large, knowledge sharing is considered to be progressing. The  contribution ratio of knowledge in this case study was observed to improve in proportion to the duration of the team. 
This study measures the state of the team by analyzing their responses to the questionnaire. If this verification is successful, we would be able to measure the progress of team learning using the contribution ratio of knowledge, which can be measured more easily and objectively without resorting to the questionnaire.</t>
  </si>
  <si>
    <t>The paper does not address project management in high maturity neither presents any statistical techniques or methods that can be applied on  project management in high maturity.
It proposes a new measure for knowledge sharing.</t>
  </si>
  <si>
    <t>Managing a software development project is a challenging task; time and effort is required to monitor the project's health and progress. In this context, organizations look for proposals that would assist them in this task. Recently a new and light alternative was introduced: ALPHAs, which are central elements of ESSENCE - Kernel and Language for Software Engineering Methods OMG standard. This paper presents the experience of a Mexican organization that uses ALPHAs to enhance its processes. The paper summarizes the actual use of ALPHAs in the organization, their advantages and disadvantages, and outlines some advice for organizations wishing to adopt ALPHAs. We conclude that ALPHAs are useful for monitoring and controlling software endeavors. Moreover, their harmonization with the organization's current process was a beneficial factor in renewing the CMMI-DEV and CMMI-SVC level 5 appraisals.</t>
  </si>
  <si>
    <t>This paper presents the experience of a Mexican organization that uses ALPHAs to enhance its processes. The paper summarizes the actual use of ALPHAs in the organization, their advantages and disadvantages, and outlines some advice for organizations wishing to adopt ALPHAs. They conclude that ALPHAs are useful for monitoring and controlling software endeavors. Moreover, their  harmonization with the organization’s current process was a beneficial factor in renewing the CMMI-DEV and CMMI-SVC level 5 appraisals.</t>
  </si>
  <si>
    <t>Defects are the flaws in software development process that causes the software to perform in an unexpected manner and produce erroneous outputs. Detecting these defects is an important task to ensure the quality of the software product. Defect prediction models acts as quality indicators that helps in detecting the defective components in the early phases of software development cycle. These models leads to reduced rework effort, more stable products and improved customer satisfaction. It is hard to find the high risk components that are major contributors for the defects from large number of variables. Thus feature selection is a very important aspect associated with defect analysis. Here we propose a defect prediction model to control the quality of software products using statistical process control. The key contributors for building the prediction models are derived using Correlation and ANOVA based feature selection methods. The proposed model is evaluated using benchmark dataset and the results are promising when compared with standard classification models. © Springer International Publishing Switzerland 2016.</t>
  </si>
  <si>
    <t>IEEE
Web of Sc.
Scopus
Eng. Village</t>
  </si>
  <si>
    <t xml:space="preserve">IEEE Latin America Transactions, 14(3), 1440–1446. </t>
  </si>
  <si>
    <t>Integrating new practices into software development processes requires previous research and planning; thus, the transition becomes easier, the maturity is achieved in a gradual but constant manner, and consequently, the organization fulfills its business objectives. This paper describes the experience of a Mexican software development organization that integrated agile methods into its CMMI-DEV level 5 development processes. This case study identifies and discusses quantitative and qualitative benefits related to the competitive level of the organization, enriched ways of working, optimization of resources and time, and encouraging a motivating working environment. © 2003-2012 IEEE.</t>
  </si>
  <si>
    <t>The paper might present statistical techniques or methods that might be applied on  project management in high maturity.</t>
  </si>
  <si>
    <t>Iberian Conference on Information Systems and Technologies, CISTI (Vol. 2016–July). conference. http://dx.doi.org/10.1109/CISTI.2016.7521483</t>
  </si>
  <si>
    <t>Proenca, D.</t>
  </si>
  <si>
    <t>Methods and techniques for maturity assessment.</t>
  </si>
  <si>
    <t>A Maturity Model is a widely used technique that is proved to be valuable to assess business processes or certain aspects of organizations, as it represents a path towards an increasingly organized and systematic way of doing business. A maturity assessment can be used to measure the current maturity level of a certain aspect of an organization in a meaningful way, enabling stakeholders to clearly identify strengths and improvement points, and accordingly prioritize what to do in order to reach higher maturity levels. However, in order to make that possible, maturity assessments must be performed. Doing that can range from simple self-Assessment questionnaires to full blown assessment methods, such as recommended by the ISO15504 or the SEI CMMI. However, a main caveat of these assessments is the resources they encompass, as well as, a lack of actual automation, which many times renders benchmarks not possible. Assuming that the modeling of business domains is becoming a fact with the wide spread of Enterprise Architecture practices, and also considering the recent state of the art on the representation of Enterprise Architecture models using ontologies, this work proposes to follow that trend and innovate by using existing semantic technology to automate maturity models assessment methods. © 2016 AISTI.</t>
  </si>
  <si>
    <t>Assuming that the modeling of business domains is becoming a fact with the wide spread of Enterprise Architecture practices, and also considering the recent state of the art on the representation  of Enterprise Architecture models using ontologies, this paper proposes to follow that trend and innovate by using existing semantic technology to automate maturity models assessment methods..</t>
  </si>
  <si>
    <t>The paper does not address project management in high maturity neither presents any statistical techniques or methods that can be applied on  project management in high maturity.
It proposes a method to automate maturity models assessments..</t>
  </si>
  <si>
    <t>Web of Sc.
Scopus
IEEE
Eng. Village</t>
  </si>
  <si>
    <t>High-maturity software development processes can generate significant amounts of data that can be periodically analyzed to identify performance problems, determine their root causes and devise improvement actions. However, conducting that analysis manually is challenging because of the potentially large amount of data to analyze and the effort and expertise required. In this paper, we present ProcessPAIR, a novel tool designed to help developers analyze their performance data with less effort, by automatically identifying and ranking performance problems and potential root causes, so that subsequent manual analysis for the identification of deeper causes and improvement actions can be properly focused. The analysis is based on performance models defined manually by process experts and calibrated automatically from the performance data of many developers. We also show how ProcessPAIR was successfully applied for the Personal Software Process (PSP). A video about ProcessPAIR is available in https://youtu.be/dEk3fhhkduo.</t>
  </si>
  <si>
    <t>Journal of Systems and Software, 118, 176–207. article. http://dx.doi.org/10.1016/j.jss.2016.05.010</t>
  </si>
  <si>
    <t>Shariat Yazdi, H. ., Angelis, L. ., Kehrer, T. . c, &amp; Kelter, U.</t>
  </si>
  <si>
    <t>A framework for capturing, statistically modeling and analyzing the evolution of software models</t>
  </si>
  <si>
    <t>This paper presents a new methodological framework for capturing and statistically modeling the evolution of models in model-driven software development. The framework captures the changes between revisions of models in terms of both low-level (internal) and high-level (developer-visible) edit operations applied between revisions. In our approach, evolution is modeled statistically by using ARMA, GARCH and mixed ARMA-GARCH models. Forecasting and simulation aspects of these time series models are thoroughly assessed. The suitability of the framework is shown by applying it to a large set of design models of real Java systems. Our analysis shows that mixed ARMA-GARCH models are superior to ARMA models. A main motivation for, and application of, the resulting statistical models is to control the generation of realistic model histories which are intended to be used for testing model versioning tools. We present the architecture of the model generator and show how to generate random sequences from the statistical models which control the generation process. Further usages of the statistical models include various forecasting and simulation tasks. © 2016 Elsevier Inc. All rights reserved.</t>
  </si>
  <si>
    <t>This paper presents a new methodological framework for capturing and statistically modeling the evolution of models in model-driven software development. The framework captures the changes  between revisions of models in terms of both low-level (internal) and high-level (developer-visible) edit operations applied between revisions. In their approach, evolution is modeled statistically by  using ARMA, GARCH and mixed ARMA-GARCH models. Forecasting and simulation aspects of these time series models are thoroughly assessed. The suitability of the framework is shown by applying  it to a large set of design models of real Java systems. The analysis shows that mixed ARMA-GARCH models are superior to ARMA models.</t>
  </si>
  <si>
    <t>The paper does not address project management in high maturity neither presents any statistical techniques or methods that can be applied on  project management in high maturity.
It presents a methodology to map evolution on models in model-driven software development.</t>
  </si>
  <si>
    <t>In this article we will share a case-study of our experience combining Scrum and CMMI Level 5, what we refer to as "Agile 5", to significantly improve the delivery rate of product capabilities while maintaining a high level of quality and employee satisfaction. We will also share the pain experienced during our journey of blending these industry best practices and the lessons we learned.</t>
  </si>
  <si>
    <t>2016.14</t>
  </si>
  <si>
    <t>IEEE Transactions on Industrial Informatics, 12(1), 59–68. article. http://dx.doi.org/10.1109/TII.2015.2496262</t>
  </si>
  <si>
    <t>Sinha, R., Roop, P. S., Shaw, G., Salcic, Z., &amp; Kuo, M. M. Y.</t>
  </si>
  <si>
    <t>Hierarchical and Concurrent ECCs for IEC 61499 Function Blocks</t>
  </si>
  <si>
    <t>IEC 61499 enables component-oriented descriptions of complex industrial processes facilitating model-driven engineering. One aspect that is lacking, however, is the ability to directly express Statecharts-like hierarchy and concurrency within basic function blocks (BFBs). Such features can significantly enhance function blocks and help create more succinct and readable specifications. We propose a new syntactic extension to the standard called hierarchical and concurrent execution control chart (HCECC). A major roadblock for any suggested changes to the standard is the need for compliance. Our approach extends the synchronous execution semantics of IEC 61499, where HCECCs are purely syntactic sugar. Using a revised synchronous semantics, our compiler generates standard compliant C code from HCECCs. Benchmarking and usability studies reveal the relative superiority of the proposed approach over existing approaches.</t>
  </si>
  <si>
    <t>IEC 61499 enables component-oriented descriptions of complex industrial processes facilitating model-driven engineering. This paper proposes a new syntactic extension to the standard called  hierarchical and concurrent execution control chart (HCECC) to help with the ability to directly express Statecharts-like hierarchy and concurrency within basic function blocks (BFBs).</t>
  </si>
  <si>
    <t>Training is one of the most inevitable compulsions for personal and professional evolution. One has to be on a rocket which always points towards a continuous and continual development. As time passes it is not the fittest who survive, it is the one who quickly adapts to the change who survives, and this can only be through a continual and lifelong training and learning process which is goal oriented and systematic. Many studies have been conducted on training and the needs of training but the scope further existed to explore whether the concept has relevance in those IT and IteS companies which has the highest process level maturity CMM level 5. The resolution of this study was to define a talented research on the prominence of training in capability maturity model level five Indian IT and ITeS industry. The study was also designed to establish whether various factors reported are having significant relationships with major factors as training quality and perceived benefits. The task of improving the training quality would begin with a strong effort of measuring it and this thesis has tried to develop a scale for measuring the prominence of training in CMM level 5 Indian IT and ITeS industries. Various factors where identified and the relationships where also studied. As a part of the study a model of the relationship was also proposed. To further confirm the relationship between these variables hypothesis where formulated and they were tested with latest statistical tools for confirmation. To arrive at a conclusion all the variables and factors were conceptualised on the strength of established theory and were measured using suitable indicators based on the response of the respondents by conducting a survey using structured questionnaires. © Ajith Sundaram, 2016.</t>
  </si>
  <si>
    <t>25th International Conference on Information Systems Development, ISD 2016 (pp. 137–149). conference. Retrieved from https://www.scopus.com/inward/record.uri?eid=2-s2.0-84995960727&amp;partnerID=40&amp;md5=a1cc2416eccc8c3e2d76c6bf3a17350d</t>
  </si>
  <si>
    <t>Torrecilla-Salinas, C. J. ., Sedeño, J. ., Escalona, M. J. ., &amp; Mejías, M.</t>
  </si>
  <si>
    <t>An Agile approach to CMMI-DEV levels 4 and 5 in Web development projects</t>
  </si>
  <si>
    <t>CMMI (Capability Maturity Model-Integration) model proposes a set of process areas, including suggested practices, with the aim of helping organizations to improve the quality of their products and processes. It is commonly accepted that as an organization progresses through the different levels of CMMI, the quality of its development might improve as well as the overhead of the development process, impeding it to quickly adapt to customers or partners changing needs. Besides, Agile practices allow quick adaptation and early delivery of business value. The specificity of Web environments makes them suitable for Agile approaches. However, as quality requirements for Web systems increase, a combination of Agile practices allowing organizations to achieve higher levels of CMMI-DEV with a limited process overhead can be very interesting to organizations that aim to keep adaptability. This way, they might strengthen their development processes in order to produce high quality results. This paper presents a gap analysis between the most used Agile practices (Scrum and XP) as well as a mapping proposal, including ad-hoc modifications and other Agile practices, to achieve all CMMI-DEV level 4 and 5 specific goals. To conclude, it drafts relevant conclusions and proposes future lines of research.</t>
  </si>
  <si>
    <t>This paper presents a gap analysis between the most used Agile practices (Scrum and XP) as well as a mapping proposal, including ad-hoc modifications and other Agile practices, to achieve all CMMI-DEV level 4 and 5 specific goals. To conclude, it drafts relevant conclusions and proposes future lines of research.</t>
  </si>
  <si>
    <t>The paper does not address project management in high maturity neither presents any statistical techniques or methods that can be applied on  project management in high maturity.
It shows that agile methodologies do not help on high maturity, and then suggests practices already known from literature, but with no details or use.</t>
  </si>
  <si>
    <t>A software development paradigm for open source software (OSS) project has been rapidly spread in recent years. On the other hand, an effective method of quality management has not been established due to the unique development characteristics such as no testing phase. In this paper, we assume that the number of fault-detections observed on the bug tracking system tends to infinity, and discuss a method of statistical process control (SPC) for OSS projects by applying the logarithmic Poisson execution time model as a software reliability growth model (SRGM) based on a nonhomogeneous Poisson process (NHPP). Then, we propose a control chart method based on the logarithmic Poisson execution time model for judging the statical stability state, and estimating the additional development time for attaining the objective software failure intensity, i.e., the target value of the instantaneous fault-detection rate per unit time. We also discuss an optimal software release problem for determining the optimum time when to stop OSS development and to transfer it to user operation. Further, numerical illustrations for SPC are shown by applying the actual fault-count data observed on the bug tracking system. © 2016 World Scientific Publishing Company.</t>
  </si>
  <si>
    <t>The paper mentions statistical process control and may present statistical methods and techniques that could be used on project management in high maturity.</t>
  </si>
  <si>
    <t>2016.18</t>
  </si>
  <si>
    <t>2016 5th International Conference on Reliability, Infocom Technologies and Optimization, ICRITO 2016: Trends and Future Directions. Uttar Pradesh, Noida, India, pp. 1–4.</t>
  </si>
  <si>
    <t>Statistical process control for OSS projects and optimal release policies</t>
  </si>
  <si>
    <t>In this paper, we assume that the number of fault-detections observed on the bug tracking system tends to infinity, and discuss a method of statistical process control for open source software(abbreviated as OSS) projects by applying the logarithmic Poisson execution time model as asoftware reliability growth model(abbreviated as SRGM) based on a nonhomogeneous Poisson process (abbreviated as NHPP). Then, we propose a control chart method based on the logarithmic Poisson execution time model for judging the statistical stability state, and estimating the additional development time for attaining the objective software failure intensity. We also discuss an optimal software release problem for determining the optimum time when to stop OSS development and to transfer it to user operation. &amp;copy; 2016 IEEE.</t>
  </si>
  <si>
    <t xml:space="preserve">The paper is a copy or an older version of already considered papers.
The paper analysed is 2016.16.
</t>
  </si>
  <si>
    <t xml:space="preserve">Se você diz, eu confio ;-) </t>
  </si>
  <si>
    <t>2016.19</t>
  </si>
  <si>
    <t>22nd ISSAT International Conference on Reliability and Quality in Design. Los Angeles, CA, United states, pp. 162–166.</t>
  </si>
  <si>
    <t>Yamada, S., Yamaguchi, M.</t>
  </si>
  <si>
    <t>Statistical process control assessment for open source software and its application</t>
  </si>
  <si>
    <t>A software development paradigm for open source software(abbreviated as OSS) project has been rapidly spread in recent years. On the other hand, an effective method of quality management has not been established due to the unique development characteristics, and no testing phase. In this paper, we assume that the number of fault-detections observed on the bug tracking system tends to infinity, and discuss a method of statistical process control for OSS projects by applying the logarithmic Poisson execution time model as a software reliability growth model (abbreviated as SRGM) based on a nonhomogeneous Poisson process(abbreviated as NHPP). Then, we propose a control chart method based on the logarithmic Poisson execution time model for judging the statical stability state, and estimating the additional development time for attaining the objective software failure intensity, i.e., the instantaneous fault-detection rate per unit time. We also discuss an optimal software release problem for determining the optimum time when to stop OSS development and to transfer it to user operation. Further, numerical illustrations for statistical process control are shown by applying the actual fault-count data observed on the bug tracking system. &amp;copy; 2016, International Society of Science and Applied Technologies. All rights reserved.</t>
  </si>
  <si>
    <t>The paper is a copy or an older version of already considered papers.
The paper analysed is 2016.16.
AND
Could not find the entire paper.</t>
  </si>
  <si>
    <t>CE5
CE7</t>
  </si>
  <si>
    <t>2015.01</t>
  </si>
  <si>
    <t>Conference Proceeding - 2015 International Conference on Advances in Computer Engineering and Applications, ICACEA 2015 (pp. 370–374)</t>
  </si>
  <si>
    <t>Agrawal, A., Singh, S., &amp; Maurya, L. S.</t>
  </si>
  <si>
    <t>A study on the growth of Agile methods in India till 2014</t>
  </si>
  <si>
    <t>In the last decades, we had sequential and phased software development models like the Waterfall model, Spiral model, etc., now today we have more iterative and incremental methods in form of Agile methods. The journey of Agile methods has come across a long way in world's software community after their development in the year 2001. These methods have been given a new edge to the software development and new dimensions of software products. Agile methods are now almost at peak because of their use not only in the field of software development, but also in every other field. World's CMM level 5 companies are using Agile methods and some are now coming forward to adopt agile methods and principles. But in India these methods are still a big word for some large as well as small companies. This paper is an attempt to trace out the current status and growth of agile methods in India from 2001 to 2014 and of happenings in social media about Agile methods. © 2015 IEEE.</t>
  </si>
  <si>
    <t>This paper is an attempt to trace out the current status and growth of agile methods in India from 2001 to 2014 and of happenings in social media about Agile methods.</t>
  </si>
  <si>
    <t>The paper does not address project management in high maturity neither presents any statistical techniques or methods that can be applied on  project management in high maturity.
The paper mentions agile growth in India.</t>
  </si>
  <si>
    <t>The paper analyzes the growth of Agile Methods in India.</t>
  </si>
  <si>
    <t>2015.02</t>
  </si>
  <si>
    <t>International Proceedings in Informatics, LIPIcs (Vol. 37, pp. 222–246)</t>
  </si>
  <si>
    <t>Centonze, P. ., Pistoia, M. ., &amp; Tripp, O.</t>
  </si>
  <si>
    <t>Access-rights analysis in the presence of subjects</t>
  </si>
  <si>
    <t>Modern software development and run-time environments, such as Java and the Microsoft.NET Common Language Runtime (CLR), have adopted a declarative form of access control. Permissions are granted to code providers, and during execution, the platform verifies compatibility between the permissions required by a security-sensitive operation and those granted to the executing code. While convenient, configuring the access-control policy of a program is not easy. If a code component is not granted sufficient permissions, authorization failures may occur. Thus, security administrators tend to define overly permissive policies, which violate the Principle of Least Privilege (PLP). A considerable body of research has been devoted to building program-analysis tools for computing the optimal policy for a program. However, Java and the CLR also allow executing code under the authority of a subject (user or service), and no program-analysis solution has addressed the challenges of determining the policy of a program in the presence of subjects. This paper introduces Subject Access Rights Analysis (SARA), a novel analysis algorithm for statically computing the permissions required by subjects at run time. We have applied SARA to 348 libraries in IBM WebSphere Application Server - a commercial enterprise application server written in Java that consists of &gt;2 million lines of code and is required to support the Java permission- and subject-based security model. SARA detected 263 PLP violations, 219 cases of policies with missing permissions, and 29 bugs that led code to be unnecessarily executed under the authority of a subject. SARA corrected all these vulnerabilities automatically, and additionally synthesized fresh policies for all the libraries, with a false-positive rate of 5% and an average running time of 103 seconds per library. SARA also implements mechanisms for mitigating the risk of false negatives due to reflection and native code; according to a thorough result evaluation based on testing, no false negative was detected. SARA enabled IBM WebSphere Application Server to receive the Common Criteria for Information Technology Security Evaluation Assurance Level 4 certification. © Paolina Centonze, Marco Pistoia, and Omer Tripp;.</t>
  </si>
  <si>
    <t>This paper introduces Subject Access Rights Analysis (SARA), a novel analysis algorithm for statically computing the permissions required by subjects at run time. SARA enabled IBM WebSphere Application Server to receive the Common Criteria for Information Technology Security Evaluation Assurance Level 4 certification.</t>
  </si>
  <si>
    <t>The paper does not address project management in high maturity neither presents any statistical techniques or methods that can be applied on  project management in high maturity.
It show some results obtained by running SARA on IBM WebSphere Application Server.</t>
  </si>
  <si>
    <t>The paper analyzes frameworks of user access management on applications.</t>
  </si>
  <si>
    <t>2015.03</t>
  </si>
  <si>
    <t xml:space="preserve"> Frontiers in Artificial Intelligence and Applications, 274, 1772–1784</t>
  </si>
  <si>
    <t>Chen, S.-C., &amp; Chu, C.-P.</t>
  </si>
  <si>
    <t>Establish controllable process performance model for software cost prediction and management in software development</t>
  </si>
  <si>
    <t>More and more organizations invest resources to improve cost prediction and management during software development. Several cost estimation models with the aspects of parameters and requirements have been proposed to forecast software cost. However, the intended objectives of those models lie not only in forecasting but also in management. Without controllable factors those models are simply grouped as forecasting models rather than prediction models. If a model does not have at least one controllable factor, it will not directly provide effective action to affect the predicted outcomes. The process performance model (PPM) is a statistical collection of the relationships among attributes of processes and specific outcomes that can be used to construct cost prediction models. In this paper, we describe how to use practical leverage and actual data to establish an empirical process performance model with statistical regression techniques to predict software cost and manage cost using controllable factors. With regression analysis, the proposed model can provide outcome prediction to manage projects cost more confidently. © 2015 The authors and IOS Press. All rights reserved.</t>
  </si>
  <si>
    <t>This paper describes how to use practical leverage and actual data to establish an empirical process performance model with statistical regression techniques to predict software cost and manage cost using controllable factors. With regression analysis, the proposed model can provide outcome prediction to manage projects cost more confidently.</t>
  </si>
  <si>
    <t>The paper presents a model that might be used on quantitative project management on high maturity.
BUT
Could not find the entire paper.</t>
  </si>
  <si>
    <t>The paper addresses statistical process control (SPC) mentioning methods that can be applied on project management in high maturity. (CI3)
The paper could not had its full texts accessed.</t>
  </si>
  <si>
    <t>2015.04</t>
  </si>
  <si>
    <t>CIBSE 2015 - XVIII Ibero-American Conference on Software Engineering (pp. 764–775). Ibero-American Conference on Software Engineering</t>
  </si>
  <si>
    <t>Chiuki, V. ., Rubinstein, V. ., Boria, J. ., Rubinstein, A. ., Baglietto, A. ., Andino, S. ., &amp; Rocha, A. R.</t>
  </si>
  <si>
    <t>A multi-model implementation experience of high maturity with CMMI and MPS-SW in Sofrecom Argentina</t>
  </si>
  <si>
    <t>Process improvement with multiple models is today, for business reasons, a reality in many companies. In Sofrecom Argentina the Quality Management system, initially based on ISO/IEC 9001, grew over time to cover the CMMI-DEV, CMMI-SVC and, in the past years, MPS-SW models. This paper describes the experience of the implementation and evaluation of these models in Sofrecom Argentina. Copyright © 2015 by the authors.</t>
  </si>
  <si>
    <t xml:space="preserve">This paper describes the experience of the implementation and evaluation of multiple models in Sofrecom Argentina, where the Quality Management system, initially based on ISO/IEC 9001, grew over time to cover the CMMI-DEV, CMMI-SVC and, in the past years, MPS-SW models. </t>
  </si>
  <si>
    <t>The paper does not address project management in high maturity neither presents any statistical techniques or methods that can be applied on  project management in high maturity.
It targets multi models implementation and evaluation.
AND
Could not find the entire paper.</t>
  </si>
  <si>
    <t>CE1
CE7</t>
  </si>
  <si>
    <t>The paper does not address project management in high maturity neither presents any statistical techniques or methods that can be applied on  project management in high maturity.
The paper could not had its full texts accessed.</t>
  </si>
  <si>
    <t>2015.05</t>
  </si>
  <si>
    <t>2015 IEEE 7TH INTERNATIONAL WORKSHOP ON MANAGING TECHNICAL DEBT (MTD) PROCEEDINGS (pp. 41–48). inproceedings.</t>
  </si>
  <si>
    <t xml:space="preserve">Falessi, D., &amp; Voegele, A. </t>
  </si>
  <si>
    <t>Validating and Prioritizing Quality Rules for Managing Technical Debt: An Industrial Case Study</t>
  </si>
  <si>
    <t>One major problem in using static analyzers to manage, monitor, control, and reason about technical debt is that industrial projects have a huge amount of technical debt which reflects hundreds of  quality rule violations (e.g., high complex module or low comment density). Moreover the negative impact of violating quality rules (i.e., technical debt interest) may vary across rules or even across  contexts. Thus, without a context-specific validation and prioritization of quality rules,  developers cannot effectively manage technical debt. This paper reports on a case study aimed at exploring the  interest associated with violating quality rules; i.e., we investigate if and which quality rules are important for software developers. Our empirical method consists of a survey and a quantitative analysis of  the historical data of a CMMI Level 5 software company. The main result of the quantitative analysis is that classes violating several quality rules are five times more defect prone than classes not violating  any rule. The main result of the survey is that some rules are perceived by developers as more important than others; however, there is no false positive (i.e., incorrect rule or null interest). These results  pave the way to a better practical use of quality rules to manage technical debt and describe new research directions for building a scientific foundation to the technical debt metaphor.</t>
  </si>
  <si>
    <t>This paper reports on a case study aimed at exploring the interest associated with violating quality rules; i.e., they investigate if and which quality rules are important for software developers. Their empirical method consists of a survey and a quantitative analysis of the historical data of a CMMI Level 5 software company. The main result of the quantitative analysis is that classes violating  several quality rules are five times more defect prone than classes not violating any rule. The main result of the survey is that some rules are perceived by developers as more important than others; however, there is no false positive (i.e., incorrect rule or null interest). These results pave the way to a better practical use of quality rules to manage technical debt and describe new research directions for building a scientific foundation to the technical debt metaphor.</t>
  </si>
  <si>
    <t>The paper does not address project management in high maturity neither presents any statistical techniques or methods that can be applied on  project management in high maturity. 
It regards Technical Debt and has as research questions:
- RQ 1. Do quality rules have an interest? (i.e., Are quality rules important?);
- RQ 2. Does the interest differ across quality rules? (i.e., Are quality rules equally important?)</t>
  </si>
  <si>
    <t>2015.06</t>
  </si>
  <si>
    <t>Proceedings of the International Conference on Offshore Mechanics and Arctic Engineering - OMAE. St. John’s, NL, Canada, p. Ocean, Offshore and Arctic Engineering Division</t>
  </si>
  <si>
    <t>Flores-Avila, F.S., Riano-Caraza, J.M., Colina-Alvarez, J.A.</t>
  </si>
  <si>
    <t>Integrated production management by processes: A case history at the marine region</t>
  </si>
  <si>
    <t>As part of its strategic plan 2014-2018 Pemex Exploration and Production (PEP) has decided to modify the organizational structure in order to change from a function based structure to a new one based in process, supported on three fundamental axes: People, Processes and Technology. On this direction, it has been assigned to the Technical Resources Management Vicepresidency the responsibility to implement a strategy that will enable to improve performance into the Assets of the Marine Region. This paper presents the experiences and achievements reached by implementing the strategy of "Integrated Production Management by Processes" which goal is to create and implement a management model that will contribute to the optimization of the Asset performance, integrating through the people, management processes, workflows and information and communication technologies. The "Integrated Production Management by Processes" model, is based on five elements that work integrated and coordinated way; these are: Organizational issues. Work methodologies. Information management. Monitoring key performance indicators (KPI). Production costs management The proposal on this paper is based on developing a business process management methodology for PEMEX, by applying the 5 elements of the model to measure current performance of the production assets in order to find the existing gaps between the current management model and the Integrated Production Management by Processes and implement an action plan to close those gaps. In order to homologate and standardize the measurements in PEMEX's assets, a Capability Maturity Model was developed according to the ISO 9004-2010 and Mexican Standard NMX-CC-9004-IMNC-2009. The maturity model allows weighting each one of the 5 elements into 5 dimensionless levels. The lowest level 1 means that the asset is in the initial stage and it has the Vision of a Functional Management; on the other hand, the highest level 5 means that asset has implemented the new model and has reached a Sustainable Management. To implement the Integrated Production Management by Processes, assets need to demonstrate that Level 4 has been reached. &amp;copy; 2015 by ASME.</t>
  </si>
  <si>
    <t>This paper presents the experiences and achievements reached by implementing the strategy of "Integrated Production Management by Processes" which goal is to create and implement a management model that will contribute to the optimization of the Asset performance, integrating through the people, management processes, workflows and information and communication technologies. The "Integrated Production Management by Processes" model, is based on five elements that work integrated and coordinated way: Organizational issues, Work methodologies, Information management, Monitoring key performance indicators (KPI), and Production costs management.</t>
  </si>
  <si>
    <t>2015.07</t>
  </si>
  <si>
    <t>EasternEuropean Journal of Enterprise Technologies, 3(2), 23–29. article. http://dx.doi.org/10.15587/1729-4061.2015.43003</t>
  </si>
  <si>
    <t>Godlevskiy, M., &amp; Goloskokova, A.</t>
  </si>
  <si>
    <t>Static planning models synthesis of quality improvement of software development process</t>
  </si>
  <si>
    <t>The task of quality improvement planning of the software development process is presented in the form of the problem of rolling scheduling, which involves the formation of static and dynamic models. The synthesis of the static problem, which is multicriteria and based on the formalization of maturity model was considered in the paper. The utility functions of the extent of achieving the target profile and resource provision, necessary to accomplish the goal were used as criteria. Resource provision is determined by two generalized indicators. The first is finance, which are distributed among the individual structural components (practice and focus areas) of the software development process. The second - a resource indicator, is associated with the time the company employees must spend on advancing the software development process to a higher maturity level, that is, the time the employees are distracted from the company's core activities. Three models that are focused on the following tasks: searching for a compromise with respect to various categories of the CMMI (Capability Maturity Model - Integrated) model and two sets of utility functions; defining a compromise with respect to the target integrated utility functions of two groups of criteria; searching for the optimal value of the generalized objective utility function were formed. The models are mathematical programming tasks with integer and Boolean variables.</t>
  </si>
  <si>
    <t>This paper presents three static models towards quality improvement planning of the software development process in the form of the problem of rolling scheduling. The utility functions of the extent of achieving the target profile and resource provision, necessary to accomplish the goal were used as criteria. The models are mathematical programming tasks with integer and Boolean variables.</t>
  </si>
  <si>
    <t>The paper does not address project management in high maturity neither presents any statistical techniques or methods that can be applied on  project management in high maturity.
It targets the modeling of SPI.
AND
The paper is not written in English, Portuguese or Spanish.</t>
  </si>
  <si>
    <t>CE1
CE4</t>
  </si>
  <si>
    <t>2015.08</t>
  </si>
  <si>
    <t>Web of Sc.
IEEE</t>
  </si>
  <si>
    <t>2015 Asia-Pacific Software Engineering Conference (APSEC) (pp. 32–39). inproceedings. http://dx.doi.org/10.1109/APSEC.2015.31</t>
  </si>
  <si>
    <t>Kamma, D., &amp; Jalote, P.</t>
  </si>
  <si>
    <t>High Productivity Programmers Use Effective Task Processes in Unit-Testing</t>
  </si>
  <si>
    <t>Software productivity is influenced by how efficiently programmers execute tasks assigned to them. For executing a task, programmers execute several steps. How the execution of these steps is organized by a programmer is referred to as task process. While overall software process has been well studied, the impact of task processes has not been studied much. In this work, we study the impact of task processes on the productivity of programmers. We first model a task process as a Markov chain with each state representing a step, and then study the difference in task processes of high and low productivity programmers using the Euclidean distance between Markov chains. We applied this method in a field study conducted at Robert Bosch Engineering &amp; Business Solutions Limited, a CMMi Level 5 software company. We analyzed the task processes of eighteen programmers from three live model-based unit-testing projects, and modeled them as Markov chains. We compared the task processes used by a programmer for executing similar tasks, and then compared the task processes of programmers within the same group (high/low productivity) and across groups. The results of the study indicate: a) each programmer uses similar task processes for executing similar tasks, though the task processes of a high productivity programmer are more similar than the task processes of a low productivity programmer, b) task processes of high productivity programmers are similar to each other, and c) task processes of a low productivity programmer differ widely from high productivity programmers.</t>
  </si>
  <si>
    <t>The paper is a copy or an older version of already considered papers.
The paper is the same described on ID 2016.03.</t>
  </si>
  <si>
    <t>Web of Sc.
Scopus
Eng. Village</t>
  </si>
  <si>
    <t>Procedia Computer Science (Vol. 54, pp. 335–342)</t>
  </si>
  <si>
    <t>Developing organizations are spends lots of money to finding the Errors and bugs. In this article, an application of defects removal effectiveness to improve the software quality and fault prone analysis, methods are finding the solution of parameters in linear regression models with cost estimating method. It describes the approach of quantitative quality management through defect removal effectiveness and statistical process control of cost analysis with historical project data. Software quality is going continuously monetary benefit to perform well management planning, and achieve a new height. In this methodology, Software quality model can make timely predictions of reliability indications; it's enabling to improve software development processes by target reducing the estimated cost for software products and improve the techniques for more effectively and efficiently. © 2015 The Authors.</t>
  </si>
  <si>
    <t>In this paper, data envelopment analysis variable returns to scale (DEA VRS) model is applied to data collected on 79 software development projects from a leading CMMI level 5 organization. We divide overall software effort into software development effort, software quality conformance effort (EoC), and software maintenance non-conformance (EoNC) effort due to poor software quality at delivery time. Partitioning effort into software development and software quality metrics provides us a comprehensive model to measure productivity of software projects and to identify best practice projects. Some of positive productivity drivers from the DEA best practice efficient projects point to good customer rapport and application familiarity. Inefficient projects had problems such as customer requirements volatility, and the use of unfamiliar technology. The DEA results identify 12 ``best practice{''} projects that can be emulated for software process improvement. Additionally, our results point to approximately 50 % potential for productivity improvement in software projects to get to the level of ``best practice{''} projects. This study shows that including EoC and EoNC as inputs has a positive impact on the best practice frontier.</t>
  </si>
  <si>
    <t>The paper uses statistical techniques or methods that might be applied on project management in high maturity.</t>
  </si>
  <si>
    <t>2015.11</t>
  </si>
  <si>
    <t>Inf. Softw. Technol. 58, 20–43.</t>
  </si>
  <si>
    <t>Selleri Silva, F., Soares, F.S.F., Peres, A.L., Azevedo, I.M. De, Vasconcelos, A.P.L.F., Kamei, F.K., Meira, S.R.D.L.</t>
  </si>
  <si>
    <t>Using CMMI together with agile software development: A systematic review</t>
  </si>
  <si>
    <t>Background: The search for adherence to maturity levels by using lightweight processes that require low levels of effort is regarded as a challenge for software development organizations. Objective: This study seeks to evaluate, synthesize, and present results on the use of the Capability Maturity Model Integration (CMMI) in combination with agile software development, and thereafter to give an overview of the topics researched, which includes a discussion of their benefits and limitations, the strength of the findings, and the implications for research and practice. Methods: The method applied was a Systematic Literature Review on studies published up to (and including) 2011. Results: The search strategy identified 3193 results, of which 81 included studies on the use of CMMI together with agile methodologies. The benefits found were grouped into two main categories: those related to the organization in general and those related to the development process, and were organized into subcategories, according to the area to which they refer. The limitations were also grouped into these categories. Using the criteria defined, the strength of the evidence found was considered low. The implications of the results for research and practice are discussed. Conclusion: Agile methodologies can be used by companies to reduce efforts in getting to levels 2 and 3 of CMMI, there even being reports of applying agile practices that led to achieving level 5. However, agile methodologies alone, according to the studies, were not sufficient to obtain a rating at a given level, it being necessary to resort to additional practices to do so.</t>
  </si>
  <si>
    <t>This study presents a a Systematic Literature Review to evaluate, synthesize, and present results on the use of the Capability Maturity Model Integration (CMMI) in combination with agile software development, and thereafter to give an overview of the topics researched, which includes a discussion of their benefits and limitations, the strength of the findings, and the implications for research and practice.</t>
  </si>
  <si>
    <t>For improving software development processes with the goal of developing high-quality software within budget and planned cycle time, Capability Maturity Model (CMM) has become a popular methodology. Prior investigation focusing on CMM level 5 projects, has identified many factors as determinants of software development effort, quality, and cycle time. Using a linear regression model based on data collected from different CMM level 5 projects of reputed organizations, that high levels of process maturity, as indicated by CMM level 5 rating, reduce the effects of most factors that were previously believed to impact software development effort, quality, and cycle time were found. The only factor found to be significant in determining effort, cycle time, and quality was software size. Testing is more than just debugging. The purpose of testing can be quality assurance, verification and validation, or reliability estimation. Particularly regression testing is an expensive, but important, process. Unfortunately, there may be insufficient resources to allow for the re execution of all test cases during regression testing. In this situation, test cases are needed to be prioritized. Regression testing improves the effectiveness of regression by ordering the test cases so that the most beneficial are executed first. There are many studies on regression test case prioritization which mainly has focuses on Greedy Algorithms(GA). However, it is known that these algorithms may produce suboptimal results because they may construct results that denote only local minima within the search space. By contrast, meta heuristic and evolutionary search algorithms aim to avoid such problems. This paper addresses the problems of choice of fitness metric, characterization of landscape modality and determination of the most suitable search technique to apply. The empirical results replicate previous results concerning GA. The results show that GA perform well, although Greedy approaches are surprisingly effective given the multimodal nature of the landscape. © 2005-2015 JATIT &amp; LLS. All rights reserved.</t>
  </si>
  <si>
    <t>This article provides analysis results of Capability Maturity Model Integrated Level 5 projects for developers earning the highest level possible, using actual software data from their initial project estimates. Since there were no measures to verify software performance, this level was used a proxy for high quality software. Ordinary least squares regression was used to predict final effort hours with  initially estimated variables obviates the need to estimate growth or shrinkage for typical changes occurring in software projects, regardless of software developer (contracted or in-house). The OLS  equations, or cost estimating relationship equations, were evaluated by a series of standards: statistical significance, visual inspection, goodness of fit measures, and academically set thresholds for  accuracy measures used in software cost estimating: mean magnitude of relative error and prediction (for determining the percentage of records with 25%, or less, based on their magnitude of relative  error score). As several initial estimated variables were strongly correlated to the reported final effort hours and each other, each variable was examined separately. Thirty records from software projects  completed in 2003-2008 for the highest process maturity level were used to compute statistically significant equations with implicit growth or shrinkage in their make-up. Published by Elsevier Inc.</t>
  </si>
  <si>
    <t>In recent years, many development paradigms have been proposed for successful software projects. Most of them are very useful for conventional software development. On the other hand, an agile software development method has been gaining attention for small-size software development because of prompt delivery and cost saving. In the agile software development, reliability/quality is actually assessed based on empirical and tacit knowledge of managers or project leaders. In this paper, we propose quantitative assessment methods for the reliability/quality of software products developed by the agile software development. Then, applying several metrics for agile software development to plausible software reliability growth models and control chart, we discuss the goodness-of-fit of these models to actual data and quantitative software reliability/quality prediction. © 2015 IEEE.</t>
  </si>
  <si>
    <t>The paper uses statistical techniques or methods that might be applied on  project management in high maturity.</t>
  </si>
  <si>
    <t>2015.15</t>
  </si>
  <si>
    <t>21st ISSAT International Conference on Reliability and Quality in Design. Philadelphia, PA, United states, pp. 198–202.</t>
  </si>
  <si>
    <t>Yamada, S., Kii, R.</t>
  </si>
  <si>
    <t>Software quality assessment modeling for agile development</t>
  </si>
  <si>
    <t>In recent years, many development paradigms have been proposed for successful software projects. Most of them are very useful for conventional software development. On the other hand, an agile software development method has been gaining attention for small-size software development because of prompt delivery and cost saving. In the agile software development, reliability/quality is actually assessed based on empirical and tacit knuwledge uf managers ur pruject leaders. In this paper, we propose quantitative assessment methods for the reliability/quality of software products developed by the agile software development. Then, applying several metrics for agile software development to plausible software reliability growth models, multiple regression analysis, and control chart, we discuss the goodness-of-fit of these models to actual data and quantitative software reliability/quality assessment.</t>
  </si>
  <si>
    <t>This paper proposes quantitative assessment methods for the reliability/quality of software products developed by the agile software development. Then, applying several metrics for agile software development to plausible software reliability growth models, multiple regression analysis, and control chart, they discuss the goodness-of-fit of these models to actual data and quantitative software reliability/quality assessment.</t>
  </si>
  <si>
    <t>The paper is a copy or an older version of already considered papers.
The paper is the same described on ID 2015.14.</t>
  </si>
  <si>
    <t>Effective measurement for successful Statistical Process Control (SPC) implementations across any level of Capability Maturity Model (CMM) is not a very straightforward activity. Based on CMM standard, SPC is only applicable to its higher maturity levels so as to tackle quantitative process management issues like out-of-control process and to point out further areas of process improvements. This study reveals that; SPC can be used at CMM level 2 to repeatedly control process but with some difficulties. The difficulty of accurate process measurement for successful SPC implementation is addressed by proposing a Sequential Strategy for Process Measurement (SSPM). This strategy can support software organization's process measurement activities for process control and management. © 2014 IEEE.</t>
  </si>
  <si>
    <t>On large software development and acquisition Programs, testing phases typically extend over many months. It is important to forecast the quality of the software at that future time when the schedule calls for testing to be complete. Shewhart's Control Charts can be applied to this purpose, in order to detect a signal that indicates a significant change in the state of the software.</t>
  </si>
  <si>
    <t>In Greek mythology, Procrustes was a rogue smith and bandit who invited travellers to rest in his "perfectly sized bed." When they accepted, he forcibly bound them to it, then stretched them or cut off various body parts until they "perfectly" fit the bed. Too many organizations have a single model of high maturity to which they try to fit all their projects. Development and acquisition organizations are finding that competitive success requires systems that are a mix of high security assurance components, opaque and dynamic COTS products and cloud services, and highly useful but kaleidoscopic apps and widgets. Approaching such systems with a one-size-fitsall corporate process and maturity model often results in a procrustean fit. As a process model generator, the Incremental Commitment Spiral Model has a set of criteria for determining which process or processes best fit a particular system of interest. This article summarizes the criteria and illustrates how they have been successfully applied in various situations [1].</t>
  </si>
  <si>
    <t>2014.04</t>
  </si>
  <si>
    <t>European Space Agency, (Special Publication) ESA SP. Warsaw, Poland.</t>
  </si>
  <si>
    <t>Butterfield, A., Sanan, D., Hinchey, M.</t>
  </si>
  <si>
    <t>Formalisation of a separation micro-kernel for common criteria certification</t>
  </si>
  <si>
    <t>The project Methods and Tools for On-Board Software Engineering (MTOBSE)1 was a feasibility study into the ability to certify a timespace partitioning kernel aiming at Common Criteria (CC) evaluation assurance level 5+, in conformance with the Separation Kernel Protection Profile (SKPP) [1]. Here we describe the aspects of CC evaluation that involve using formal methods techniques as part of the assurance case. We describe a reference specification we wrote for a Time-Space Partitioning (TSP) operating system kernel, and how we formalised this using the Isabelle/HOL theorem proving framework. We also describe how we obtained a formal Isabelle/HOL model from C code (using XtratuM as a test case), and how this would be related to the formalised specification. We conclude with a discussion of the feasibility and likely cost of such a verification effort, and ideas for the follow-on steps for this activity.</t>
  </si>
  <si>
    <t xml:space="preserve">This paper describes the aspects of Common Criteria evaluation that involve using formal methods techniques as part of the assurance case. They describe a reference specification they wrote for a Time-Space Partitioning (TSP) operating system kernel, and how they formalised this using the Isabelle/HOL theorem proving framework. They also describe how they obtained a formal Isabelle/HOL model from C code (using XtratuM as a test case), and how this would be related to the formalised specification. </t>
  </si>
  <si>
    <t>The paper does not address project management in high maturity neither presents any statistical techniques or methods that can be applied on project management in high maturity.
It targets On-Board Software Engineering and kernels.</t>
  </si>
  <si>
    <t>2014.05</t>
  </si>
  <si>
    <t>Web of Sc.
Scopus</t>
  </si>
  <si>
    <t>JOURNAL OF BIOMEDICAL INFORMATICS, 52, 151–162</t>
  </si>
  <si>
    <t>Curcin, V., Woodcock, T., Poots, A. J., Majeed, A., &amp; Bell, D.</t>
  </si>
  <si>
    <t>Model-driven approach to data collection and reporting for quality improvement</t>
  </si>
  <si>
    <t>Continuous data collection and analysis have been shown essential to achieving improvement in healthcare. However, the data required for local improvement initiatives are often not readily available  from hospital Electronic Health Record (EHR) systems or not routinely collected. Furthermore, improvement teams are often restricted in time and funding thus requiring inexpensive and rapid tools to  support their work. Hence, the informatics challenge in healthcare local improvement initiatives consists of providing a mechanism for rapid modelling of the local domain by non-informatics experts,  including performance metric definitions, and grounded in established improvement techniques. We investigate the feasibility of a model-driven software approach to address this challenge, whereby an  improvement model designed by a team is used to automatically generate required electronic data collection instruments and reporting tools. To that goal, we have designed a generic Improvement Data  Model (IDM) to capture the data items and quality measures relevant to the project, and constructed Web Improvement Support in Healthcare (WISH), a prototype tool that takes user-generated IDM  models and creates a data schema, data collection web interfaces, and a set of live reports, based on Statistical Process Control (SPC) for use by improvement teams. The software has been successfully  used in over 50 improvement projects, with more than 700 users. We present in detail the experiences of one of those initiatives, Chronic Obstructive Pulmonary Disease project in Northwest London hospitals. The specific challenges of improvement in healthcare are analysed and the benefits and limitations of the approach are discussed. (C) 2014 The Authors. Published by Elsevier Inc.</t>
  </si>
  <si>
    <t>This paper addresses the problem that data required for local improvement initiatives are often not readily available from hospital Electronic Health Record (EHR) systems or not routinely collected. The authors investigate the feasibility of a model-driven software approach to address this challenge, whereby an improvement model designed by a team is used to automatically generate required electronic data collection instruments and reporting tools.</t>
  </si>
  <si>
    <t>The paper addresses a healthy care problem.</t>
  </si>
  <si>
    <t>This paper proposes an extension of the EVM technique through the integration of historical cost performance data of processes as a means to improve the predictability of projects cost. The proposed technique was evaluated through an empirical study, which evaluated the implementation of the proposed technique in 17 software development projects. The proposed technique has been applied in real projects with the aim of evaluating the accuracy and variation of the CPI&lt;inf&gt;Acum&lt;/inf&gt; and consequently the EAC. Then it was compared to the traditional technique. Hypotheses tests with 90% significance level were performed, and the proposed technique was more accurate and more stable (less variation) than the traditional technique for calculating the Cost Performance Index - CPI and the Estimates at Completion - EAC. Copyright © 2014 by Knowledge Systems Institute Graduate School.</t>
  </si>
  <si>
    <t>Economic achievements, success factors, and lessons learned from real-life examples offer a unique reference for practitioners intending to pursue high-maturity CMMI levels, particularly in small organizational settings.</t>
  </si>
  <si>
    <t>This paper presents economic achievements, success factors and lessons learned from a CMMI level 5 company for practitioners intending to pursue high-maturity CMMI levels, particularly in small organizational settings.</t>
  </si>
  <si>
    <t>For some years, Statistical Process Controls (SPC) techniques such as traditional Shewhart control charts add value to monitor and to control the Software Development Process (SDP) efficiently. Nonetheless, the application of Shewhart control charts to the SDP involves a considerable problem, since the availability of a sufficiently large set of observations is essential when constructing traditional control charts. Especially at the start-up of each SDP phase such a set cannot be provided. To remedy this problem, Q control charts widely used when monitoring short-run manufacturing processes have been introduced successfully. This paper focuses on the predictive property of Exponentially Weighted Moving Average (EWMA) Q control charts and investigates whether the predictive property is attractive for monitoring and controlling the SDP. Results of initial experiments are also reported. © 2014 IEEE.</t>
  </si>
  <si>
    <t>2014.09</t>
  </si>
  <si>
    <t>JOURNAL OF SYSTEMS AND SOFTWARE, 97, 140–155</t>
  </si>
  <si>
    <t xml:space="preserve">Fontana, R. M., Fontana, I. M., da Rosa Garbuio, P. A., Reinehr, S., &amp; Malucelli, A. </t>
  </si>
  <si>
    <t>Processes versus people: How should agile software development maturity be defined?</t>
  </si>
  <si>
    <t>Maturity in software development is currently defined by models such as CMMI-DEV and ISO/IEC 15504, which emphasize the need to manage, establish, measure and optimize processes. Teams that  develop software using these models are guided by defined, detailed processes. However, an increasing number of teams have been implementing agile software development methods that focus on  people rather than processes. What, then, is maturity for these agile teams that focus less on detailed, defined processes? This is the question we sought to answer in this study. To this end, we asked  agile practitioners about their perception of the maturity level of a number of practices and how they defined maturity in agile software development. We used cluster analysis to analyze quantitative data  and triangulated the results with content analysis of the qualitative data. We then proposed a new definition for  agile software development maturity. The findings show that practitioners do not see  maturity in agile software development as process definition or quantitative management capabilities. Rather, agile maturity means fostering more subjective capabilities, such as collaboration,  communication, commitment, care, sharing and self-organization. (C) 2014 Elsevier Inc. All rights reserved.</t>
  </si>
  <si>
    <t>This paper discusses whether agile maturity is the same as maturity defined by current SPI models. The authors conducted a survey among Brazilian agile software development practitioners to identify to what extent they classify certain practices as matureand how they define maturity. They propose a definition for agile software development maturity that includes not only the definition and improvement of processes, but also some more subjective capabilities such as collaboration, communication, commitment, care, sharing and self-organization.</t>
  </si>
  <si>
    <t>The paper does not address project management in high maturity neither presents any statistical techniques or methods that can be applied on  project management in high maturity.
It proposes a definition for high maturity for agile.</t>
  </si>
  <si>
    <t>The paper digress about maturity in Agile development teams and does not present anything regarding project management.</t>
  </si>
  <si>
    <t>Taking into account that small and medium enterprises make up 99.85% of businesses, it is vital that they implement the processes involved in project management. Although there are process models and tools that cover project management, they are generally oriented to larger enterprises. So it is necessary to adapt them to the particular necessities of small and medium-sized software enterprises. To ease an effectively support these tasks, the FQPMSE is proposed: a framework for achieving quantitative project management in small and medium-sized enterprises. Finally, experimentation results are provided through the FQPMSE implementation in three software companies.</t>
  </si>
  <si>
    <t>This paper presents a framework for achieving quantitative project management in small and medium-sized enterprises called FQPMSE. Experimentation results are provided through the FQPMSE implementation in three software companies.</t>
  </si>
  <si>
    <t>This paper summarizes our earlier contributions on reactive and proactive detection of quality of service problems. The first contribution is applying statistical control charts to reactively detect QoS violations. The second contribution is applying time series modeling to proactively detect potential QoS violations. &amp;copy; Gessellschaft f&amp;uuml;r Informatik, Bonn 2014.</t>
  </si>
  <si>
    <t xml:space="preserve">This paper summarizes contributions on reactive and proactive detection of quality of service problems. The first contribution is applying statistical control charts to reactively detect QoS violations. The second contribution is applying time series modeling to proactively detect potential QoS violations. </t>
  </si>
  <si>
    <t>Tenho minhas dúvidas, mas na dúvida a gente inclui o artigo...</t>
  </si>
  <si>
    <t>Most organizations that use the Capability Maturity Model Integration (CMMI) stop their process improvement journey at Maturity Level 3 or less. The discussion about CMMI high-maturity levels has always been controversial, going most of the times through the consideration of return of investment, provider selection, and interpretation issues. Achieving Level 5 is not an easy task; it derives a lot of steps during the way. This article will show an example of the implementation of Level 5 in a consultancy company in two constellations: development and service. It depicts the example in steps, to help the understanding of the whole process. Copyright (c) 2014 John Wiley &amp; Sons, Ltd.</t>
  </si>
  <si>
    <t>This paper shows an example of the implementation of Level 5 in a consultancy company in two constellations: development and service. It depicts the example in steps, to help the understanding of the whole process.</t>
  </si>
  <si>
    <t>The paper depicts a CMMI level 5 example and might support quantitative project management in high maturity.</t>
  </si>
  <si>
    <t>2014.13</t>
  </si>
  <si>
    <t xml:space="preserve"> In M. R. J. B. M. A. da Silva A.R. da Silva A.R. (Ed.), Proceedings - 2014 9th International Conference on the Quality of Information and Communications Technology, QUATIC 2014 (pp. 28–37)</t>
  </si>
  <si>
    <t>Kalinowski, M. ., Weber, K. ., Franco, N. ., Barroso, E. ., Duarte, V. ., Zanetti, D. ., &amp; Santos, G.</t>
  </si>
  <si>
    <t>Results of 10 years of software process improvement in Brazil based on the MPS-SW model</t>
  </si>
  <si>
    <t>[Context] In December 2003 the MPS. BR Program was launched aiming at establishing and disseminating a software process reference model - the MPS-SW - allowing both micro, small and medium-sized enterprises and large organizations to achieve the benefits of process improvement. Nowadays, ten years later, the achieved results exceed MPS. BR's predefined benchmarks in several ways. [Objective] This paper aims at providing an overview on the MPS-SW model and presenting these results, describing its nationwide adoption in Brazil (more than 500 assessments spread across the country) and outcomes of two recent surveys concerning the impact of such adoption in the software industry. [Method] We planned surveys to capture the impact from two different and complementary points of view: the qualitative perception of the customers (sponsors of MPS-SW adopting organizations) and the performance results of organizations that adopted the model (e.g. concerning productivity, quality and estimation accuracy). [Results] Results of the qualitative survey indicated that the adoption was motivated by both business and technical reasons and that most sponsors are satisfied with the obtained improvements and would recommend the MPS-SW model. Results of the survey on performance results indicated higher productivity, quality and estimation accuracy for organizations assessed in higher maturity levels. © 2014 IEEE.</t>
  </si>
  <si>
    <t>This paper aims at providing an overview on the MPS-SW model and presenting these results, describing its nationwide adoption in Brazil (more than 500 assessments spread across the country) and outcomes of two recent surveys concerning the impact of such
adoption in the software industry.</t>
  </si>
  <si>
    <t>The paper does not address project management in high maturity neither presents any statistical techniques or methods that can be applied on  project management in high maturity.
It disucusses the results of one maturity model.</t>
  </si>
  <si>
    <t>The paper presents findings on the adoption of the MR-MPS-SW in Brazil after 10 years of it's introduction. There is nothing regarding project management.</t>
  </si>
  <si>
    <t>In a mature overall process of software development, pro-ductivity of a software project considerably depends on the efectiveness with which programmers execute tasks. A task prfocess refers to the processes used by a programmer for executing an assigned task. This research focuses on study-ing the effect of task processes on programmer productivity. Our approach first identifies high productivity and average productivity programmers, then understands the task pro-cesses used by the two groups, the similarities between the task processes used by programmers within a group, and differences between the task processes in the two groups. Thifs study is part of an ongoing study being conducted at a CMMi Level 5 software company. The results so far indicate that there are differences in task processes followed by high and average productivity programmers, and that it may be possible to improve the productivity of average productiv-ity programmers by training them to use the task processes followed by the high productivity programmers. Copyright © 2014 ACM.</t>
  </si>
  <si>
    <t>A task process refers to the processes used by a programmer for executing an assigned task. 
This paper focuses on studying the e effect of task processes on programmer productivity.</t>
  </si>
  <si>
    <t>The paper might present a model that can be used on quantitative project management on high maturity.</t>
  </si>
  <si>
    <t>Model based software development promises to increase productivity by generating executable code automatically from design/models thereby eliminating the manual coding phase. Although new software development projects have yielded high productivity using model based development, its effect on productivity of maintenance projects involving enhancement tasks are not well researched. In this paper we study the impact of model based development on productivity and quality of maintenance tasks. In our study, we observed 173 enhancement tasks done using model based software development, and 156 enhancement tasks using traditional software development, in six live projects over one year at Robert Bosch Engineering &amp;Business Solutions Ltd., a CMMi level 5 software company. For each of these tasks, we collected data on size, effort taken to complete the task, and rework effort to fix any bugs. We found that the productivity of enhancement tasks executed using model based software development was higher by over 10% as compared to traditional software development. No statistically significant difference was found between the model based and traditional software development for the rework effort suggesting that there is no adverse effect on quality. © 2014 IEEE.</t>
  </si>
  <si>
    <t>2014.16</t>
  </si>
  <si>
    <t xml:space="preserve"> Concurrent Engineering Research and Applications, 22(4), 320–332</t>
  </si>
  <si>
    <t>Kandjani, H. . b, Bernus, P. ., &amp; Wen, L.</t>
  </si>
  <si>
    <t>Reducing the structural complexity and transaction cost of collaborative networks using extended axiomatic design theory and virtual brokerage</t>
  </si>
  <si>
    <t>The paradigm of forming and sustaining collaborative networks as environments that create virtual organisations assumes that effective (and efficient) enterprise engineering capabilities and processes are available. However, these processes are only effective if they produce virtual organisations that have sufficiently limited complexity, because as complexity grows, the virtual organisation's behaviour becomes increasingly harder to predict under all circumstances. This article demonstrates that the efficiency of virtual organisation creation by collaborative networks can be limited by the complexity of the network itself. This article proposes the use of enterprise engineering methods based on extended axiomatic design theory to limit the complexity of virtual organisations - and of the collaborative network itself. This article also formulates methods to calculate and reduce the structural complexity of collaborative networks and the cost of virtual organisation creation transactions through virtual brokerages. The method is demonstrated through an example and also yields a heuristic rule regarding the optimal size of such brokerages. Also, process and people capability maturity levels were introduced for the use of enterprise engineering methods based on extended axiomatic design theory, whereupon higher maturity implies higher probability of success of collaborative networks in creating and maintaining virtual organisations, and success of the virtual organisations themselves (i.e. higher capability to limit the complexity of virtual organisations and of collaborative network itself). This article also formulates strategies for capability improvement, intended to achieve higher levels of enterprise engineering maturity. © The Author(s) 2014.</t>
  </si>
  <si>
    <t>This paper demonstrates that the efficiency of virtual organisation creation by collaborative networks can be limited by the complexity of the network itself. They propose the use of enterprise engineering methods based on extended axiomatic design theory to limit the complexity of virtual organisations – and of the collaborative network itself. The authors also propose a maturity model to address capability in this context.</t>
  </si>
  <si>
    <t>2014.17</t>
  </si>
  <si>
    <t xml:space="preserve"> In Proceedings - IEEE 7th International Conference on Software Testing, Verification and Validation, ICST 2014 (pp. 163–172)</t>
  </si>
  <si>
    <t>Kifetew, F. M. ., Jin, W. ., Tiella, R. ., Orso, A. ., &amp; Tonella, P.</t>
  </si>
  <si>
    <t>Reproducing field failures for programs with complex grammar-based input</t>
  </si>
  <si>
    <t>To isolate and fix failures that occur in the field, after deployment, developers must be able to reproduce and investigate such failures in-house. In practice, however, bug reports rarely provide enough information to recreate field failures, thus making in-house debugging an arduous task. This task becomes even more challenging for programs whose input must adhere to a formal specification, such as a grammar. To help developers address this issue, we propose an approach for automatically generating inputs that recreate field failures in-house. Given a faulty program and a field failure for this program, our approach exploits the potential of grammar-guided genetic programming to iteratively find legal inputs that can trigger the observed failure using a limited amount of runtime data collected in the field. When applied to 11 failures of 5 real-world programs, our approach was able to reproduce all but one of the failures while imposing a limited amount of overhead. © 2014 IEEE.</t>
  </si>
  <si>
    <t>This paper proposes an approach for automatically generating inputs that recreate field failures in-house. Given a faulty program and a field failure for this program, their approach exploits the potential of grammar-guided genetic programming to iteratively find legal inputs that can trigger the observed failure using a limited amount of runtime data collected in the field.</t>
  </si>
  <si>
    <t>The paper does not address project management in high maturity neither presents any statistical techniques or methods that can be applied on project management in high maturity.
It targets recreating filed-failures.</t>
  </si>
  <si>
    <t>2014.18</t>
  </si>
  <si>
    <t>IIE Annual Conference and Expo 2014. 159, Rue Saint-Antoine Ouest, Montreal, QC, Canada, pp. 4114–4123.</t>
  </si>
  <si>
    <t>Koursaris, C.M., Welch, R.L.W.</t>
  </si>
  <si>
    <t>Dynamic guidelines to statistically control peer review costs</t>
  </si>
  <si>
    <t>During the system/software development lifecycle process (SDLC), peer reviews are conducted throughout to ensure that true-positive defects are detected and flagged for re-work. Often, false-positive defects may be flagged for rework as well, thus increasing operational costs. This paper examines two possible organizational baseline and operational scenarios sequence recommendations using statistical process control of peer review costs. The optimal organizational operational scenario will be selected based on the analysis of over four years of empirical data and 2517 data points collected during the time of the research. The conclusions will show that the log-transformed data scenario is the best, most optimal, operational scenario to implement within the organization. Although the research was sponsored by a Department of Defense prime contractor to the U.S. Air Force bound software systems, it can be applied in the civilian sector of aviation transportation software systems in the management of the supply chain. Identifying accurate defects and implementing this scientifically proven method of controlling costs within the organization is of tremendous value in both government and civilian aviation transportation systems.</t>
  </si>
  <si>
    <t>This paper examines two possible organizational baseline and operational scenarios sequence recommendations using statistical process control of peer review costs. The optimal organizational operational scenario will be selected based on the analysis of over four years of empirical data and 2517 data points collected during the time of the research. The conclusions will show that the log-transformed data scenario is the best, most optimal, operational scenario to implement within the organization.</t>
  </si>
  <si>
    <t>The paper presents an approach using statistical process control (SPC) and might support quantitative project management in high maturity.
BUT
Could not find the entire paper.</t>
  </si>
  <si>
    <t>Success level of the project depends on various factors such as cost, time, and availability of resources in terms of technology and personnel etc. This paper elucidates an empirical study of several  projects developed over a period of time in a product and service based CMMI Level 5 Software Company. The investigation results present impact analysis of critical resources such as cost, time, number  of developers towards the successful completion of the project as allocated by the project manager during the developmental process. This analysis further throws light on the need for improvements in  the project management process in terms of right choice of resource allocation.</t>
  </si>
  <si>
    <t>The paper presents an approach targeted to quantitative project management and might support high maturity.</t>
  </si>
  <si>
    <t>Project Management process plays a critical role in managing factors such as cost, time, technology and personnel towards achieving the success of a project and henceforth the sustainability of the company in the industrial market. This paper emphasizes empirical study of several projects developed over a period of time in a product and service based CMMI Level 5 Software Company. The investigation shows impact analysis of resources such as cost, time, and number of developers towards the successful completion of the project as allocated by the project manager during the developmental process. The analysis has further led to the introduction of a new qualitative metric, Success Level Index Metric (SLI) whose index value varies from 0 to 1. SLI acts as a maturity indicator that indicates the degree of maturity of the company in terms of success of their projects based on which the company can choose their desired level of success for their projects. © 2014 IEEE.</t>
  </si>
  <si>
    <t>This paper describes an study of 25 projects developed in a product and service based CMMI Level 5 Software Company with the purpose of Analyzing the impact of critical resources such as cost, time, number of developers towards the successful completion of
the project as allocated by the project manager during the developmental process.
The authors suggest a new qualitative metric, Success Level Index Metric (SLI) that indicates the degree of maturity of the company in terms of success of their projects based on which the company can choose their desired level of success for their projects. The suggested metric has performance ranges and is calculated from deviations on number of developers, defects, time and cost.</t>
  </si>
  <si>
    <t>Software reliability is one of the most important characteristics of software quality. Its measurement and management technologies employed during the software life cycle are essential for producing and maintaining quality/reliable software systems. Over the last several decades, many  Software Reliability Growth Models (SRGMs) have been developed to greatly facilitate engineers and managers in tracking and measuring the growth of reliability as software is being improved. Statistical process control (SPC) is a branch of statistics that combines rigorous time series analysis  methods with graphical presentation of data, often yielding insights into the data more quickly and in a way more understandable to lay decision makers. SPC has been applied to forecast the software failures and improve the software reliability. In this paper we proposed Pareto Type II  Distribution model with an order statistic approach and applied SPC to monitor the failures. Also the proposed model is compared with Half Logistic Distribution considering time domain data based on Non Homogeneous Poisson Process (NHPP). The parameters are estimated using the  Maximum Likelihood Estimation. The failure data is analyzed with both the models and the results are exhibited through control charts.</t>
  </si>
  <si>
    <t>Where does our knowledge regarding High Maturity of the CMMI® come from? Usually from CMMI training classes, CMMI conferences, CMMI lead appraisers, consultants and other CMMI "experts." And how can we forget the "upfront material" of the CMMI and the infamous page 80 of CMMI Ver 1.1? What if all these sources were wrong or, at best, were only painting half the story? After all, these sources all stem from the same origin.</t>
  </si>
  <si>
    <t>This paper discusses if the sources of the high maturity knowledge of CMMI are wrong (considering that most sources come from same origins) or paint half the story.</t>
  </si>
  <si>
    <t>The paper discusses high maturity on CMMI and might support quantitative project management on high maturity.</t>
  </si>
  <si>
    <t>2014.23</t>
  </si>
  <si>
    <t>2nd International Workshop on Conducting Empirical Studies in Industry, CESI 2014 - Proceedings. Hyderabad, India, pp. 15–20.</t>
  </si>
  <si>
    <t>Martinez-Fernandez, S., Marques, H.M.</t>
  </si>
  <si>
    <t>Practical experiences in designing and conducting empirical studies in industry-academia collaboration</t>
  </si>
  <si>
    <t>More and more, software engineering researchers are motivated to solve real problems that bring value to industry. An example is the industry-academia collaboration described in this paper among everis, an IT consulting firm, and the GESSI research group at UPC. The goal of this paper is twofold: to evaluate the success of the collaboration, and to report the experience with conducting empirical studies in the industry and lessons learnt. We evaluated our collaboration with an existing model for technology transfer, and performed a focus group discussion to identify challenges we have faced. After initialization and alignment of the collaboration, a high maturity level has been achieved: we have obtained the first results in form of proposed solutions, scientific publications, and pilots run in real projects. In spite of this positive progress, further initiatives need to be undertaken in the last phases of the collaboration to achieve high degrees of maturity in deployment impact, industry benefit and innovativeness. Evaluating the collaboration has been positive, since we identified the next steps to be taken to achieve a high degree of technology transfer and innovation dissemination. We think it is a needed step in industryacademia collaborations in order to improve their success.</t>
  </si>
  <si>
    <t xml:space="preserve">This paper describes: one industry-academia collaboration among everis, an IT consulting firm, and the GESSI research group at UPC. Its goal is to evaluate the success of the collaboration, and to report the experience with conducting empirical studies in the industry and lessons learnt. They evaluated their collaboration with an existing model for technology transfer, and performed a focus group discussion to identify challenges they have faced. </t>
  </si>
  <si>
    <t>The paper does not address project management in high maturity neither presents any statistical techniques or methods that can be applied on project management in high maturity.
It targets industry-academia collaboration.</t>
  </si>
  <si>
    <t>Software development is a fast-paced environment where developers need constant update to ever-changing technologies. Furthermore, process improvement initiatives have been proven useful in  increasing the productivity of a software organization. As such, these organizations need to decide where to invest their training budget. As a result, training in technological update to their workforce or  training in process conformance with its productive processes become conflicting alternatives. This paper presents a system dynamics simulation of a software factory product line. The objective of this  simulation is to understand the changes in behavior when selecting either one of the above-training alternatives. The system dynamics model was validated with an expert panel, and the simulation  results have been empirically  validated-using statistical process control-against the performancebaseline of a real software development organization. With the simulation under statistical control and  performing like the baseline, the independent variables representing process conformance (process training) and technology skills (skills training) were modified to study their impact on product defects  and process stability. Our results show  that while both variables have positive impact on defects and process stability, investment in process training results in a process with less variation and with fewer  defects.</t>
  </si>
  <si>
    <t>2014.25</t>
  </si>
  <si>
    <t>IEEE 33rd International Symposium on Reliable Distributed Systems (pp. 311–320). inproceedings. http://dx.doi.org/10.1109/SRDS.2014.38</t>
  </si>
  <si>
    <t>Matias, R., Andrzejak, A., Machida, F., Elias, D., &amp; Trivedi, K.</t>
  </si>
  <si>
    <t>A Systematic Differential Analysis for Fast and Robust Detection of Software Aging</t>
  </si>
  <si>
    <t>Software systems running continuously for a long time often confront software aging, which is the phenomenon of progressive degradation of execution environment caused by latent software faults. Removal of such faults in software development process is a crucial issue for system reliability. A known major obstacle is typically the large latency to discover the existence of software aging. We propose a systematic approach to detect software aging which has in a shorter test time and higher accuracy compared to traditional aging detection via stress testing and trend detection with high confidence. The approach is based on a comparative differential analysis where a software version under test is compared with against a previous robust version by observing in terms of behavioral (signal) changes during system tests of resource metrics. A key instrument adopted is a divergence chart, which expresses time-dependent differences between two signals, allowing us to detect changes in the system metrics' values which indicate the existence of software aging. In our experimental study, we focuses on memory-leak detection and the and evaluates divergence charts are computed using various multiple statistical techniques combined paired with different application-level memory related metrics (RSS and Heap Usage). The experimental results show that the statistical process control techniques used in our approach proposed method achieves good performance for memory-leak detection, when compared with other in comparison to techniques widely adopted in previous works (e.g., linear regression, moving average and median).</t>
  </si>
  <si>
    <t>This paper proposes a systematic approach to detect software aging which has shorter test time and higher accuracy compared to traditional aging detection via stress testing and trend detection. The approach is based on a differential analysis where a software version under test is compared against a previous version in terms of behavioral changes of resource metrics. A key instrument  adopted is a divergence chart, which expresses time-dependent differences between two signals. Their experimental study focuses on memory-leak detection and evaluates divergence charts  computed using multiple statistical techniques paired with application-level memory related metrics (RSS and Heap Usage). The results show that the proposed method achieves good performance  for memory-leak detection in comparison to techniques widely adopted in previous works (e.g., linear regression, moving average and median).</t>
  </si>
  <si>
    <t>The paper does not address project management in high maturity neither presents any statistical techniques or methods that can be applied on project management in high maturity.
It targets software aging and software management, not project management.</t>
  </si>
  <si>
    <t>2014.26</t>
  </si>
  <si>
    <t>IEEE Lat. Am. Trans. 12, 385.</t>
  </si>
  <si>
    <t>Mejia, J., Munoz, M.</t>
  </si>
  <si>
    <t>International Conference on Software Process Improvement CIMPS 2013</t>
  </si>
  <si>
    <t>This special issue of the IEEE Latin America Transactions journal includes a selection of the three best papers presented at the International Conference on Software Process Improvement (CIMPS 2013) held in Zacatecas, Mexico, from November 2nd to November 4th, 2013.</t>
  </si>
  <si>
    <t>The paper summarizes a journal.</t>
  </si>
  <si>
    <t>2014.27</t>
  </si>
  <si>
    <t xml:space="preserve"> In ACM International Conference Proceeding Series (pp. 10–19)</t>
  </si>
  <si>
    <t>A model for analyzing estimation, productivity, and quality performance in the personal software process</t>
  </si>
  <si>
    <t>High-maturity software development processes, making intensive use of metrics and quantitative methods, such as the Team Software Process (TSP) and the accompanying Personal Software Process (PSP), can generate a significant amount of data that can be periodically analyzed to identify performance problems, determine their root causes and devise improvement actions. However, there is a lack of tool support for automating the data analysis and the recommendation of improvement actions, and hence diminish the manual effort and expert knowledge required. So, we propose in this paper a comprehensive performance model, addressing time estimation accuracy, quality and productivity, to enable the automated (tool based) analysis of performance data produced in the context of the PSP, namely, identify performance problems and their root causes, and subsequently recommend improvement actions. Performance ranges and dependencies in the model were calibrated and validated, respectively, based on a large PSP data set referring to more than 30,000 finished projects. © 2014 ACM.</t>
  </si>
  <si>
    <t>The paper is a copy or an older version of already considered papers.
The model was evolved on ID 2016.09.</t>
  </si>
  <si>
    <t>The paper is a copy or an older version of already considered papers.
ID 2016.09</t>
  </si>
  <si>
    <t>In Proceedings of the IASTED International Conference on Software Engineering, SE 2014 (pp. 125–131)</t>
  </si>
  <si>
    <t>Factors affecting personal software development productivity: A case study with PSP data</t>
  </si>
  <si>
    <t>Understanding the factors that affect the productivity of software developers and may cause productivity variations among individuals and projects is important for anyone interested in improving software engineering performance and estimates, and in particular for users of high-maturity processes, such as the Personal Software Process (PSP) and the Team Software Process (TSP). In order to contribute to the understanding of the personal and non-personal factors that affect productivity, we analyzed the data from more than 3000 developers that concluded successfully the 10 projects of the PSP for Engineers I/II training course. Regarding non-personal factors, by conducting a detailed per-phase analysis, we found significant variations of productivity among projects that can be partially explained by process changes. Regarding personal factors, we found significant variations among individuals that can be partially explained by personal experience.</t>
  </si>
  <si>
    <t>This paper analyzes the data from more than 3000 developers that concluded successfully the 10 projects of the PSP for Engineers I/II training course in order to contribute to the understanding of the personal and non-personal factors that affect productivity. Regarding non-personal factors, by conducting a detailed per-phase analysis, we found significant variations of productivity among projects that can be partially explained by process changes. Regarding personal factors, we found significant variations among individuals that can be partially explained by personal experience.</t>
  </si>
  <si>
    <t>The paper could not had its full texts accessed.</t>
  </si>
  <si>
    <t>Software process performance analysis is a challenge for software organizations that aim to achieve higher levels of maturity models and quality standards, as it usually depends on knowledge of quantitative and statistical techniques, and experience with software processes and in the organizational context. This paper presents a knowledge-based environment proposed for supporting software organizations during the execution of process performance analysis. This environment aims to provide a body of knowledge and a set of activities and tasks for software process performance, which will be executed based on rules that guide the user during the execution of this analysis. The initial body of knowledge of this environment was collected and the set of activities and tasks was identified. The environment tools and their communication are also shown in this paper. © 2014 IEEE.</t>
  </si>
  <si>
    <t>2014.30</t>
  </si>
  <si>
    <t>Proceedings of the International Conference on Software Engineering and Knowledge Engineering, SEKE. Knowledge Systems Institute Graduate School, pp. 560–565.</t>
  </si>
  <si>
    <t>Schots, N.C.L.., Rocha, A.R.., Santos, G.</t>
  </si>
  <si>
    <t>A body of knowledge for executing performance analysis of software processes</t>
  </si>
  <si>
    <t>The periodic execution of process performance analysis represents an important step for an organization to achieve quality in their processes and products. However, it is possible to notice that few software development organizations can establish and maintain this practice effectively. Many of the difficulties in executing performance analysis are related to the lack of knowledge in the field and difficulties of learning that are due to limitations and dispersion of currently available literature. In this sense, this paper presents the definition of a body of knowledge in process performance analysis, which will be made available through a knowledge-based system, aiming to support the execution of performance analysis in software development organizations. Particularly, we highlight the description of which knowledge the system must provide, as well as the ways how this knowledge is being captured and presented. For helping the understanding of the body of knowledge, an example of use is illustrated.</t>
  </si>
  <si>
    <t>The paper presents an approach targeted to be used on quantitative project management on high maturity.
The approach was better described on ID 2014.28.</t>
  </si>
  <si>
    <t>2014.31</t>
  </si>
  <si>
    <t>Journal of Next Generation Information Technology, 5(2), 77–84</t>
  </si>
  <si>
    <t>Shin, H.-D., &amp; Kim, H.-C.</t>
  </si>
  <si>
    <t>Assessing Rayleigh software reliability model based on NHPP using SPC</t>
  </si>
  <si>
    <t>Software reliability in the software development process is an important issue. Software process improvement helps in finishing with reliable software product. In this field, SPC (Statistical process control) is a method of process management through application of statistical analysis, which involves and includes the defining, measuring, controlling, and improving of the processes. In measuring software reliability control charts can be used as efficient and appropriate SPC Tools. The proposed process involves evaluation of the parameter of the mean value function and hence the values of the mean value function at various inter failure times to develop relevant time control chart. In this paper, was proposed a control mechanism, based on time between failures observations using Rayleigh distribution property, which is based on Non Homogeneous Poisson Process (NHPP).</t>
  </si>
  <si>
    <t xml:space="preserve">This paper proposes a control mechanism, based on time between failures observations using Rayleigh distribution property, which is based on Non Homogeneous Poisson Process (NHPP). In measuring software reliability control charts can be used as efficient and appropriate SPC Tools. The proposed process involves evaluation of the parameter of the mean value function and hence the values of the mean value function at various inter failure times to develop relevant time control chart. </t>
  </si>
  <si>
    <t>The paper might present a model that can be used on quantitative project management on high maturity.
BUT
Could not find the entire paper.</t>
  </si>
  <si>
    <t>2014.32</t>
  </si>
  <si>
    <t>IEEE International Conference on Industrial Engineering and Engineering Management (pp. 769–772). inproceedings. http://dx.doi.org/10.1109/IEEM.2014.7058742</t>
  </si>
  <si>
    <t>Tchoffa, D., Dafaoui, E. M., Mhamedi, A. E., &amp; Duta, L.</t>
  </si>
  <si>
    <t>Quality operating of information systems and service level agreement</t>
  </si>
  <si>
    <t>ISO 9126 defines the quality of software features and sub features, and presents itself as a model of international consensus. There are two features of computer applications in operations that deserve our attention: the availability and the response time. In our research, we limit ourselves to the unavailability. The purpose of this paper is to show that, to better manage the unavailability of an Information System, one must implement a Service Level Agreement (SLA) with a good system of measurement of Performance Indicators. A good definition of performance indicators is needed and a good method of measurement also. The control of unavailability depends on the method used for statistical process. It seems to be the cheaper and easiest way to stabilize the system and to obtain a lasting satisfaction of the end customer.</t>
  </si>
  <si>
    <t>This paper shows that, to better manage the unavailability of an Information System, one must implement a Service Level Agreement (SLA) with a good system of measurement of Performance Indicators. A good  definition of performance indicators is needed and a good method of measurement also. The control of unavailability depends on the method used for statistical process. It seems to be the cheaper and easiest way to  stabilize the system and to obtain a lasting satisfaction of the end customer.</t>
  </si>
  <si>
    <t>The paper does not address project management in high maturity neither presents any statistical techniques or methods that can be applied on project management in high maturity.
It targets service management, not project management.</t>
  </si>
  <si>
    <t>2014.33</t>
  </si>
  <si>
    <t>RQD 2014 - Proceedings - 20th ISSAT International Conference Reliability and Quality in Design. Seattle, United states, pp. 109–113.</t>
  </si>
  <si>
    <t>Yamada, S., Nakashima, I., Shiomi, M.</t>
  </si>
  <si>
    <t>Statistical software project assessment based on control chart and multivariate analysis</t>
  </si>
  <si>
    <t>There are many risks in software development projects, which disturb the achievement of QCD(Quality, Cost, and Delivery) target. In order to make a software project successful, it is important to execute appropriate project management and quality management, and continuously improve the software process. In this paper, constituting control chart with process monitoring data collected in the real software projects, we disscuss the method of assessing the software projects statistically. Further, we clarify the process factors which affect the quality of software process product based on multivariate analysis.</t>
  </si>
  <si>
    <t>This paper uses control chart with process monitoring data collected in the real software projects to disscuss the method of assessing the software projects statistically. Further, they clarify the process factors which affect the quality of software process product based on multivariate analysis.</t>
  </si>
  <si>
    <t>The paper presents an approach targeted to be used on quantitative project management on high maturity.
BUT
Could not find the entire paper.</t>
  </si>
  <si>
    <t>pode ser que sirva</t>
  </si>
  <si>
    <t>2014.34</t>
  </si>
  <si>
    <t>JOURNAL OF SOFTWARE-EVOLUTION AND PROCESS, v. 26 n. 10</t>
  </si>
  <si>
    <t>Zhang, He; Raffo, David; Birkhltzer, Thomas; Houston, Dan; Madachy, Raymond; Munch, Jurgen &amp; Sutton Jr., Stanley M</t>
  </si>
  <si>
    <t>Software process simulation-at a crossroads?</t>
  </si>
  <si>
    <t>Software process simulation (SPS) has been evolving over the past two decades after being introduced to the software engineering community in the 1980s. At that time the SPS technology attracted a  great deal of interest from both academics and practitioners in the software process community even to the extent of being one of the recommended techniques for achieving multiple Key Process Areas  of Level 4 of the Capability Maturity Model Integration. However, in recent years, the growth of SPS seems to have slowed along with the number of reported applications in industry. This article  summarizes the special panel that was held during ICSSP 2012 whose goals were to assess whether this technology remains  applicable to today's software engineering projects and challenges and to point out the most beneficial opportunities for future research and industry application. Copyright (c) 2014 John Wiley &amp; Sons, Ltd.</t>
  </si>
  <si>
    <t>This paper summarizes the special panel that was held during ICSSP 2012 whose goals were to assess whether software process simulation remains applicable to today’s software engineering projects and challenges and to point out the most beneficial opportunities for future research and industry application.</t>
  </si>
  <si>
    <t>The paper summarizes a panel.</t>
  </si>
  <si>
    <t>2014.35</t>
  </si>
  <si>
    <t>11th IMEKO TC14 Symposium on Laser Metrology for Precision Measurement and Inspection in Industry, LMPMI 2014. Tsukuba, Japan.</t>
  </si>
  <si>
    <t>11th IMEKO TC14 Symposium on Laser Metrology for Precision Measurement and Inspection in Industry, LMPMI 2014</t>
  </si>
  <si>
    <t>The paper summarizes a symposium .</t>
  </si>
  <si>
    <t>2014.36</t>
  </si>
  <si>
    <t>22nd IMEKO TC3 International Conference on Measurement of Force, Mass and Torque 2014, Held Together with TC5 and TC22. Cape Town, South africa.</t>
  </si>
  <si>
    <t>22nd IMEKO TC3 International Conference on Measurement of Force, Mass and Torque 2014, Held Together with TC5 and TC22</t>
  </si>
  <si>
    <t>The paper summarizes a conference.</t>
  </si>
  <si>
    <t>Software organizations have increased their interest in software process improvement (SPI). Nowadays, there are several frameworks that support SPI implementation. Some of them, such as CMMI (Capability Maturity Model Integration), propose to implement SPI in levels. At high maturity levels, such as CMMI levels 4 and 5, SPI involves carrying out statistical process control (SPC), which requires measures and data suitable for this context. However, measurement problems have been pointed in the literature as one of the main obstacles for a successful implementation of SPC in SPI efforts. With this scenario in mind, we developed a strategy to help software organizations prepare themselves regarding measurement aspects in order to implement SPC. The strategy is made up of three components: a Reference Software Measurement Ontology, an Instrument for Evaluating the Suitability of a Measurement Repository for SPC, and a Body of Recommendations for Software Measurement Suitable for SPC. In this paper we present the strategy as a whole and describe each one of its components. © 2013 The Brazilian Computer Society.</t>
  </si>
  <si>
    <t>This paper presents a strategy to help software organizations prepare themselves regarding measurement aspects in order to implement SPC. The strategy is made up of three components: a Reference Software Measurement Ontology, an Instrument for Evaluating the Suitability of a Measurement Repository for SPC, and a Body of Recommendations for SoftwareMeasurement Suitable for SPC.</t>
  </si>
  <si>
    <t>Discordo. O trabalho está no nível organizacional. Um gerente de projeto não usuaria o que ela fez diretamente.</t>
  </si>
  <si>
    <t>2013.02</t>
  </si>
  <si>
    <t>In Braun, JJ (Ed.), MULTISENSOR, MULTISOURCE INFORMATION FUSION: ARCHITECTURES, ALGORITHMS, AND APPLICATIONS 2013 (Vol. 8756)</t>
  </si>
  <si>
    <t xml:space="preserve">Bowman, C., &amp; Haith, G. </t>
  </si>
  <si>
    <t>Affordable Non-Traditional Source Data Mining for Context Assessment to Improve Distributed Fusion System Robustness</t>
  </si>
  <si>
    <t>This paper describes methods to affordably improve the robustness of distributed fusion systems by opportunistically leveraging non-traditional data sources. Adaptive methods help find relevant data, create models, and characterize the model quality. These methods also can measure the conformity of this non-traditional data with fusion system products including situation modeling and mission  impact prediction. Non-traditional data can improve the quantity, quality,  availability, timeliness, and diversity of the baseline fusion system sources and therefore can improve prediction and estimation  accuracy and robustness at all levels of fusion. Techniques are described that automatically learn to characterize and search non-traditional contextual data to enable operators integrate the data with the high-level fusion systems and ontologies. These techniques apply the extension of the Data Fusion &amp; Resource Management Dual Node Network (DNN) technical architecture at Level 4. The DNN  architecture supports effectively assessment and management of the expanded portfolio of data sources, entities of interest, models, and algorithms including data pattern discovery and context  conformity. Affordable model-driven and data-driven data mining methods to discover unknown models from non-traditional and `big data' sources are used to automatically learn entity behaviors and  correlations with fusion products, {[}14 and 15]. This paper describes our context assessment software development, and the demonstration of context assessment of non-traditional data to compare to  an intelligence surveillance and reconnaissance fusion product based upon an IED POIs workflow.</t>
  </si>
  <si>
    <t>This paper describes methods to affordably improve the robustness of distributed fusion systems by opportunistically leveraging non-traditional data sources. Adaptive methods help find relevant data, create models, and characterize the model quality.</t>
  </si>
  <si>
    <t>The paper is not about software engineering.
It is about fusion systems.</t>
  </si>
  <si>
    <t>The paper is about data mining, not software engineering.</t>
  </si>
  <si>
    <t>During the past 20 years Maturity &amp; Capability Models (MCMs) become a buzzword in the ICT world. Since the initial Crosby's idea in 1979, plenty of models have been created in the Software &amp; Systems Engineering domains, addressing various perspectives. By analyzing the content of the Process Reference Models (PRM) in many of them, it can be noticed that reuse-related issues have unfortunately often little importance in the appraisals of the capabilities of software organizations while in practice they are considered as significant contributors in traditional process and organizational performance appraisals. While MCMs represent a good mean for assessing the status of a set of processes, integrating two or more models with a common area of focus can offer more information and value for an organization. The aim of this paper is to present some information about Reuse best practices and models, keep the best components from each model and - using the LEGO (Living EnGineering prOcess) approach to process improvement - merge those best practices from several types of maturity models into an organizational Business Process Model (BPM) in order to achieve in an easier and faster way higher organizational maturity and capability levels. © 2013 Springer-Verlag Berlin Heidelberg.</t>
  </si>
  <si>
    <t>Techniques for statistical process control (SPC), such as using a control chart, have recently garnered considerable attention in the software industry. These techniques are applied to manage a project quantitatively and meet established quality and process-performance objectives. Although many studies have demonstrated the benefits of using a control chart to monitor software development  processes (SDPs), some controversy exists regarding the suitability of employing conventional control charts to monitor SDPs. One major problem is that conventional control charts require a large amount  of data from a homogeneous source of variation when constructing valid control limits. However, a large dataset is typically unavailable for SDPs. Aggregating data from projects with similar attributes to  acquire the required number of observations may lead to wide control limits due to mixed multiple common causes when applying a conventional control chart. To overcome these problems, this study  utilizes a Q chart for short-run manufacturing processes as an alternative technique for monitoring SDPs. The Q chart, which has early detection capability, real-time charting, and fixed control limits,  allows software practitioners to monitor process performance using a small amount of data in early SDP stages. To assess the performance of the Q chart for monitoring SDPs, three examples are utilized  to demonstrate Q chart effectiveness. Some recommendations for practical use of Q charts for SDPs are provided.</t>
  </si>
  <si>
    <t>2013.05</t>
  </si>
  <si>
    <t>In Notkin, D and Cheng, BHC and Pohl, K (Ed.), PROCEEDINGS OF THE 35TH INTERNATIONAL CONFERENCE ON SOFTWARE ENGINEERING (ICSE 2013) (pp. 1447–1449)</t>
  </si>
  <si>
    <t>de Souza, A. D.</t>
  </si>
  <si>
    <t>A Proposal for the Improvement of Project’s Cost Predictability using EVM and Historical Data of Cost</t>
  </si>
  <si>
    <t>This paper proposes an extension of the Earned Value Management - EVM technique through the integration of historical cost performance data of processes under statistical control as a means to  improve the predictability of the cost of projects. The proposed technique was evaluated through a case-study in industry, which evaluated the implementation of the proposed technique in 22 software  development projects Hypotheses tests with 95% significance level were performed, and the proposed technique was more accurate and more precise than the traditional technique for calculating the  Cost Performance Index - CPI and Estimates at Completion - EAC.</t>
  </si>
  <si>
    <t>The paper presents an approach targeted to be used on quantitative project management on high maturity.
The approach was better described on ID 2014.06.</t>
  </si>
  <si>
    <t>Previous version, contained in paper ID 2014.06.</t>
  </si>
  <si>
    <t>2013.06</t>
  </si>
  <si>
    <t>In Computer, Control, Informatics and Its Applications (IC3INA), 2013 International Conference on (pp. 141–146)</t>
  </si>
  <si>
    <t>Deng, Y., Zhu, H., Zhang, G., &amp; Yin, H.</t>
  </si>
  <si>
    <t>Design and implementation of an 'Internet of Things' based quality control system</t>
  </si>
  <si>
    <t>This paper presents a methodology to establish a smart and real time manufacturing quality control system by using Internet of Things (IOT) technologies. Rooting in the manufacturing management pattern, the paper comes up with the Smart Station (SS) architecture framework, under which ZigBee network (Z-net) is used for data transmission and Radio Frequency Identification (RFID) is used for station component recognition. In addition, Multivariate Statistic Process Control (MSPC) is introduced as a data analysis method based on SS framework, and the system software is developed as an android application for mobility.</t>
  </si>
  <si>
    <t>This paper presents a methodology to establish a smart and real time manufacturing quality control system by using Internet of Things (IOT) technologies. Rooting in the manufacturing management  pattern, the paper comes up with the Smart Station (SS) architecture framework, under which ZigBee network (Z-net) is used for data transmission and Radio Frequency Identification (RFID) is used for station component recognition.</t>
  </si>
  <si>
    <t>The paper focus on manufactoring and does not present approaches for software engineering.</t>
  </si>
  <si>
    <t>Developing a software product with a high level of quality that also meets budget and schedule is the main goal of any organization. This usually implies making tradeoffs among conflicting aspects like  number of features to implement, user perceived quality, time-to-market, and the ability of the company to maintain and improve the system in a feasible way in the future (aka, managing Technical Debt  (TD)). In this paper we present a fresh perspective on TD from a CMMI Maturity Level 5 company. Examples, practical considerations, and challenges in dealing with TD are presented along with ten  requirements of a tool for managing TD.</t>
  </si>
  <si>
    <t>Statistical Process Control (SPC) has become of great significance for software engineering organizations as more of them decide to implement quality improvement initiatives. The Capability Maturity Model Integration (CMMI-DEV 1.3) for example, proposes the use of statistical techniques at maturity level 4 to ensure some degree of process predictability. However, the nature of software products and processes poses many challenges to the application of SPC, mainly regarding the design of control charts, a key tool. These challenges have led to opposing views on the applicability of SPC to software processes. This article presents an industry experience report on the application of SPC in a Software Verification and Validation Unit at an Information Technology Division from a financial institution. We present the steps followed to implement SPC in this organization, describe the theoretical assumptions involved in selecting the appropriate control charts, and show a process improvement analysis of using SPC in the organization. © 2013 IEEE.</t>
  </si>
  <si>
    <t>2013.09</t>
  </si>
  <si>
    <t>J. Mech. Sci. Technol. 27, 2905–2910.</t>
  </si>
  <si>
    <t>Hong, W.-P.</t>
  </si>
  <si>
    <t>Machine capability index evaluation of machining center</t>
  </si>
  <si>
    <t>Recently, there has been an increasing need to produce more precise products, with only the smallest deviations from a defined target value. Machine capability is the ability of a machine tool to produce parts within the tolerance interval. Capability indices are a statistical way of describing how well a product is machined compared to defined target values and tolerances. Currently, there is no standardized way to acquire a machine capability value. This paper describes how machine capability indices are evaluated in machining centers. After the machining of specimens, straightness, roundness and positioning accuracy were measured using CMM(coordinate measuring machine). These measured values and defined tolerances were used to evaluate the machine capability index. It will be useful for the industry to have standardized ways to choose and calculate machine capability indices. &amp;copy; 2013 The Korean Society of Mechanical Engineers and Springer-Verlag Berlin Heidelberg.</t>
  </si>
  <si>
    <t xml:space="preserve"> This paper describes how machine capability indices are evaluated in machining centers. After the machining of specimens, straightness, roundness and positioning accuracy were measured using CMM(coordinate measuring machine). These measured values and defined tolerances were used to evaluate the machine capability index. It will be useful for the industry to have standardized ways to choose and calculate machine capability indices.</t>
  </si>
  <si>
    <t>The paper is not about software engineering.
It is about manufactoring.</t>
  </si>
  <si>
    <t>2013.10</t>
  </si>
  <si>
    <t>In Proceedings - International Conference on Software Engineering (pp. 1441–1443)</t>
  </si>
  <si>
    <t xml:space="preserve">Jin, W. </t>
  </si>
  <si>
    <t>Reproducing and debugging field failures in house</t>
  </si>
  <si>
    <t>As confirmed by a recent survey among developers of the Apache, Eclipse, and Mozilla projects, failures of the software that occur in the field, after deployment, are difficult to reproduce and investigate in house. To address this problem, we propose an approach for in-house reproducing and debugging failures observed in the field. This approach can synthesize several executions similar to an observed field execution to help reproduce the observed field behaviors, and use these executions, in conjunction with several debugging techniques, to identify causes of the field failure. Our initial results are promising and provide evidence that our approach is able to reproduce failures using limited field execution information and help debugging. © 2013 IEEE.</t>
  </si>
  <si>
    <t>This paper proposes an approach for in-house reproducing and debugging failures observed in the field. This approach can synthesize several executions similar to an observed field execution to help reproduce the observed field behaviors, and use these executions, in conjunction with several debugging techniques, to identify causes of the field failure.</t>
  </si>
  <si>
    <t>The paper does not address project management in high maturity neither presents any statistical techniques or methods that can be applied on project management in high maturity.
It targets reproducing software failures in the field.</t>
  </si>
  <si>
    <t>Software reliability in the software development process is an important issue. Software process improvement helps in finishing with reliable software product. In this field, SPC (Statistical process control) is a method of process management through application of statistical analysis, which involves and includes the defining, measuring, controlling, and improving of the processes. In measuring software reliability control charts can be used as efficient and appropriate SPC Tools. The proposed process involves evaluation of the parameter of the mean value function and hence the values of the mean value function at various inter failure times to develop relevant time control chart. In this paper, was proposed a control mechanism, based on time between failures observations using Burr distribution property, which is based on Non Homogenous Poisson Process (NHPP). © 2013 SERSC.</t>
  </si>
  <si>
    <t>2013.13</t>
  </si>
  <si>
    <t>In: Chang, TH (Ed.), 2012 INTERNATIONAL CONFERENCE ON APPLIED INFORMATICS AND COMMUNICATION (ICAIC 2012). INFORMATION ENGINEERING RESEARCH INST, USA, 100 CONTINENTAL DR, NEWARK, DE 19713 USA, pp. 28–34.</t>
  </si>
  <si>
    <t>Li, R., We, C.</t>
  </si>
  <si>
    <t>Research and Implementation of Software Development Process Performance Evaluation System</t>
  </si>
  <si>
    <t>It's important to strengthen the management of software enterprise performance evaluation under growing competition. The weakness of conventional evaluation system is its lacks forecasting function indicators, result-oriented model and subjective indicator evaluation method. Software development process is the core of software enterprise. It's significant to evaluate enterprise performance based on the evaluation of development process and improve team and enterprise performance through the management and improvement of process performance. The indicator system is based on the mature system Balanced Scorecard (BSC). It uses the data-based statistical methods and tools instead of expert-based evaluation method to evaluate process measure performance more objectively, such as Statistical Process Control (SPC) and Process Performance Baseline (PPB). Besides, Fuzzy Comprehensive Evaluation (FCE) and Analytic Hierarchy Process (ABP) are applied to mapping the process performance to enterprise performance. Through an example show that how those methods are applied to implementing software enterprise performance evaluation. Finally, it lists some important issues in applying this system.</t>
  </si>
  <si>
    <t>This paper proposes an indicator system based on the mature system Balanced Scorecard (BSC) to evaluate enterprise performance based on the evaluation of development process and improve team and enterprise performance through the management and improvement of process performance. It uses the data-based statistical methods and tools to evaluate process measure performance,  such as Statistical Process Control (SPC) and Process Performance Baseline (PPB). Besides, Fuzzy Comprehensive Evaluation (FCE) and Analytic Hierarchy Process (ABP) are applied to mapping the process performance to enterprise performance.</t>
  </si>
  <si>
    <t>The paper presents an approach using statistical process control (SPC) and might support quantitative project management in high maturity.
BUT
Could not find the entire paper.</t>
  </si>
  <si>
    <t>2013.14</t>
  </si>
  <si>
    <t>J. Mech. Sci. Technol. 27, 837–842. doi:10.1007/s12206-013-0107-x</t>
  </si>
  <si>
    <t>Singh, R.</t>
  </si>
  <si>
    <t>Investigating the effect of moulding sand properties on investment castings: a process capability study</t>
  </si>
  <si>
    <t>The purpose of the present investigation is to study the effect of molding sand properties on investment casting (IC) for process capability analysis. Starting from the identification of component/benchmark, ICs were produced with different grades of silica slurry layers (coarse, medium and fine) over the patterns (in the form of a tree). Measurements on a coordinate measuring  achine (CMM) helped in calculating the dimensional tolerances of the castings produced. Some important mechanical properties were also compared to verify the suitability of the castings. The study  suggested the long-term performance level of the IC process after it has been brought under statistical control as casting solution for plain carbon steel. The provided data from the experimentation  highlights the ability of the IC process to produce a product that will consistently meet the design requirements and the customer expectation.</t>
  </si>
  <si>
    <t>This paper studies the effect of molding sand properties on investment casting (IC) for process capability analysis.</t>
  </si>
  <si>
    <t>Assurance has different meanings, depending on the source, audience, and interpretation. We applied institutional theory and the Capability Maturity Model to conceptualize assurance: its symbolic aspects to gain social acceptance, and its substantive aspects to improve organizational capability and effectiveness in performing IS security risk management (SRM). An empirical study examined assurance-seeking behavior and outcomes for regulatory compliance. Some degree of process maturity in SRM was found necessary for producing convincing verbal accounts and compliance evidence. Findings suggest that unless an organization's assurance claims are based on achieving Level 4 maturity, assurance will be based more on symbolism than effectiveness. © 2013 Elsevier B.V.</t>
  </si>
  <si>
    <t>This paper applied institutional theory and the Capability Maturity Model to conceptualize assurance: its symbolic aspects to gain social acceptance, and its substantive aspects to improve organizational capability and effectiveness in performing IS security risk management.</t>
  </si>
  <si>
    <t>This paper talks about Organizational Performance Management (OPM) by deployments of innovative processes, tools to attain defined business goals. This OPM matures the organization to manage Organizational Performance by continuously analyzing Project Data (from PPBs), identifying gaps in performance against business objectives, selecting and implementing these improvements to close the gaps. Tools which aid in managing and controlling certain facets of the product and process thereby enhancing the quality of the product delivered to the customer and raising the capability maturity level of the organization. © Computer Society of India, 2013.</t>
  </si>
  <si>
    <t>Although both high maturity and agility appeared as different ways to address and overcome issues related to software development (including maximizing resources and minimizing risks), there has been a mixed understanding about the possibility for their co-existence within an organization. Outside of the dogmatic debate regarding their co-existence, however, voices have been raised recently that recognize that both approaches have their merits. This paper presents the results of a case study on the practices that a purely agile organization has put in place in order to profit from the opportunities that higher maturity can offer in respect to value creation for clients. Our conclusion is that both high maturity and agility contribute to customer satisfaction, high quality and waste reduction; and that complying with standards does not necessarily impose restriction on 'being agile'. Implication for practice is that companies and their clients can benefit from a development approach that embraces both maturity and agility. To achieve this goal, guidelines are needed that direct organizations towards adopting practices that are linked to higher maturity, as well as to agility. Copyright © 2013 ACM.</t>
  </si>
  <si>
    <t>2013.18</t>
  </si>
  <si>
    <t>In: Sprague, RH (Ed.), PROCEEDINGS OF THE 46TH ANNUAL HAWAII INTERNATIONAL CONFERENCE ON SYSTEM SCIENCES, Proceedings of the Annual Hawaii International Conference on System Sciences. IEEE, 345 E 47TH ST, NEW YORK, NY 10017 USA, pp. 294–303.</t>
  </si>
  <si>
    <t>Zelt, S., Uebernickel, F., Brenner, W.</t>
  </si>
  <si>
    <t>Managing Global IT Delivery Networks: A Literature Review from the Supplier’s Perspective</t>
  </si>
  <si>
    <t>Information technology (IT) is one of the major drivers of globalization. Thus, the delivery of IT services itself benefits from globalization due to the distribution of labor-intensive services and tasks to locations with lower labor costs, known as offshoring. From the client's perspective, there is also a demand for globally standardized IT services being delivered around the globe, considering local differences such as language. The concept of the global delivery model (GDM) combines the benefits of on- and offshoring, such as flexibility and cost reduction, but it also increases the complexity of the coordination. A global delivery network (GDN) is the nexus of interconnected processes, skills, resources, systems and structures on a high maturity level to ensure the seamless and efficient delivery of services across multiple locations. The literature review aims to present definitions and provide an overview of the current body of knowledge of GDNs and to identify potential for further research.</t>
  </si>
  <si>
    <t>This paper presents a literature review with definitions and an overview of the current body of knowledge of global delivery networks  (GDNs) and to identify potential for further research. A global delivery network (GDN) is the nexus of interconnected processes, skills, resources, systems and structures on a high maturity level to ensure the seamless and efficient delivery of services across multiple locations.</t>
  </si>
  <si>
    <t>The paper does not address project management in high maturity neither presents any statistical techniques or methods that can be applied on project management in high maturity.
It targets offshoring and global delivery network.</t>
  </si>
  <si>
    <t>Cumulative sum (CUSUM) control schemes are widely used in industry for process and measurement control. Most CUSUM applications have been in monitoring shifts in the mean level of a process or in the process variability separately. In this article, we proposes a CUSUM chart based on the likelihood ratio test for the change point problem for normal process when controlling process mean and variability simultaneously. A Markov chain model is developed to analyze the performance of the new chart. Some numerical results and comparisons have been given. It has been shown that the new chart has an average run length performance that is superior to other procedures. &amp;copy; 2013 Taylor &amp;amp; Francis Group, LLC.</t>
  </si>
  <si>
    <t>The L4.verified project was a rare success in large-scale, formal verification: it provided a formal, machine-checked, code-level proof of the full functional correctness of the seL4 microkernel. In this paper we report on the development process and management issues of this project, highlighting key success factors. We formulate a detailed descriptive model of its middle-out development process, and analyze the evolution and dependencies of code and proof artifacts. We compare our key findings on verification and re-verification with insights from other verification efforts in the literature. Our analysis of the project is based on complete access to project logs, meeting notes, and version control data over its entire history, including its long-term, ongoing maintenance phase. The aim of this work is to aid understanding of how to successfully run large-scale formal software verification projects.</t>
  </si>
  <si>
    <t>This paper evaluates a system or system component, by manual or automated means to verify that the system satisfies specified set of requirements. The Test Management and Control involves three major activities; test planning, test execution and defect management which needs to be planned and monitored in a structured manner to ensure delivery of quality product adhering to all project timelines. The purpose of this document is to present the methods, procedures, and approach to be used in the verification and validation for Test Management &amp; Control. It consists of important activities like defining all the testing methodologies in detail for the test planning and lay down a process and procedure so that test plan will reflect all the activities which are going to get executed during the execution phase. The Test execution phase is the actual verification phase where you need to monitor the test case execution closely, and make sure that you are well within the defined Upper Control Limit (UCL) and Lower Control Limit (LCL). During the test execution phase which is clearly planned during the test planning phase, any deviation from these UCL &amp; LCL requires a revised plan so that the deliverables are not going to jeopardy. So once we have clearly defined all the rules of the game during the planning phase and work on the same during the execution phase, we can certainly make sure that the product delivered will of high quality product. Managing Defects is also one of the very important phases all along the testing cycle. We need to pay extra attention to the defects getting fixed during the last few days of the testing cycle, so as to maintain the stability of the product. Do not fix the minor defects at the end of the testing cycle, unless they are critical and severe. © 2012 IEEE.</t>
  </si>
  <si>
    <t>exemplo de uso de SPC</t>
  </si>
  <si>
    <t>Software measurement is a key process for software process improvement (SPI). Measurement provides useful information for organizations making decisions that impact their business performance. At  high maturity levels, such as CMMI levels 4 and 5, SPI involves carrying out statistical process control (SPC), which requires measures and data suitable for this context. However, measurement problems  are pointed as one of the main obstacles for a successful implementation of SPC in SPI efforts. With this scenario in mind, we proposed a strategy to help software organizations prepare themselves  regarding measurement aspects in order to implement SPC. The strategy is made of three components. One of them is a reference software measurement ontology. In this paper, we discuss how this  ontology helped us to develop the other components and how the use of these components aided to evaluate the conceptualization defined by the ontology.</t>
  </si>
  <si>
    <t>This paper presents a quantitative management framework for continuous improvement initiatives to ensure the sustainability of earnings and value in software intensive organizations (SIO). Three groups of measures are proposed to monitor the impact of changes introduced by continuous improvement initiatives: a network of dashboards, a performance measurement system (PMS) and a strategy management system (SMS). The proposed framework was experimented in two small organizations with tailored quantitative models and tools to support decision making at all levels of management. © 2012 IEEE.</t>
  </si>
  <si>
    <t>This paper presents a quantitative management framework for continuous improvement initiatives to ensure the sustainability of earnings and value in software intensive
organizations. Three groups of measures are proposed to monitor the impact of changes introduced by continuous improvement initiatives: a network of dashboards, a
performance measuremen system (PMS) and a strategy management system (SMS).</t>
  </si>
  <si>
    <t>Development and use of prediction model (process performance models. PPM) are the primary requirements of high maturity practices. PPMs are useful tools for project management and process management. They help project managers to predict process performance with a known level of confidence thereby enabling them identify the risk and take actions. Over a last few years. Bayesian Belief Networks (BBN) have received a great deal of attention as prediction models, since they provide better solution to some of the problems found in Software Engineering when compared with traditional statistical models. In this paper. we are presenting our experience of using BBN for bug-fix effort prediction.</t>
  </si>
  <si>
    <t>apesar de ligar diretamente 'a alta maturidade</t>
  </si>
  <si>
    <t>Collecting product metrics during development or maintenance of a software system is an increasingly common practice that provides insight and control over the evolution of a product's quality. An important challenge remains in interpreting the vast amount of data as it is being collected and in transforming it into actionable information. We present an approach for discovering significant events in the development process from the associated stream of product measurement data. At the heart of our approach lies the view of measurement data streams as functions for which derivatives can be calculated. In a manner inspired by Statistical Process Control, a certain number of data points are then selected as events worthy of further inspection. We apply our approach in an industrial setting, namely as support to the Software Monitoring service provided by the Software Improvement Group. In particular, we report on an evaluation of an alert service that continuously checks for events in over 400 monitored software systems.</t>
  </si>
  <si>
    <t xml:space="preserve">Campo, M. </t>
  </si>
  <si>
    <t>Most organizations that use the CMMI® stop their process improvement journey at Maturity Level 3 or less. Yet, the CMMI high maturity processes offer the greatest potential for ROI. This article outlines why the high maturity process areas have the highest ROI potential, and presents data from Raytheon Integrated Defense Systems (IDS), a CMMI Maturity Level 5 organization, as an example.</t>
  </si>
  <si>
    <t>This paper presents a proposed Formal Control Model(FCM) using a Colored Petri Net (CPN) and an inspection form for risks management within a software project. The basis for this model was the risk areas of the Capability Maturity Model Integration for Software Development (CMMI-DEV). The integration of risk elements from a formally defined quality model using a graphical and mathematical modeling tool has provided risks management. On the context of a Management Information System (MIS), a FCM prototype was developed to reduce human inference dependences, supporting organizational goals to track critical points for decision makers. The major contribution of this paper was the FCM conceptualization and application. The proposed model was applied to a project within the financial department of an enterprise CMMI level 5. It was able to identify, control, and manage risks of software development using a SG concept of CMMI risk applied to certain other CMMI PAs. At the end, a successful case study was performed involving the two experiments of Project Planning(PP) and Risk Management (RSKM). Their assessments have shown that after the proposed FCM execution, PENDING activities were completely fixed. © 2012 IEEE.</t>
  </si>
  <si>
    <t>Process performance: Words of wisdom</t>
  </si>
  <si>
    <t>Process performance forms the cornerstone of the high-maturity concepts in the CMMI®. High maturity generates great discussion in the CMMI-based process improvement world. However, understanding process performance provides benefits to an organization whether or not it adopts the CMMI. The CMMI provides a framework for an organization's process improvement efforts. At its highest levels, the CMMI describes how an organization can use process performance measures to understand and improve its business processes. While this article will mention the high-maturity process areas from the CMMI, it will primarily focus on the analysis of process performance to help an organization. Comments from wise men and women throughout history illustrate ideas related to process performance. In one of his songs, Jimmy Buffett said, "Chasing illusions can get quite confusing.".</t>
  </si>
  <si>
    <t>Effort estimation in software development projects is far from being an easy task. In fact, despite the several effort estimation techniques available in the literature and the need for companies to perform such task in a daily basis, most small and medium-sized companies still suffer from the problem of incorrect estimations that often result in losing the contract bid or in failure during project execution. In this paper we present and discuss the implementation of a software effort estimation process in a medium-sized company, currently recognized as CMMI Level 5. The paper contextualizes the problem and the company, introduces the estimation techniques used, and presents some preliminary results, showing that software effort estimation can be successfully applied in medium-sized companies at low cost, allowing the reduction of project uncertainty and increasing the probability of success during bidding and execution. © 2011 IEEE.</t>
  </si>
  <si>
    <t>2012.11</t>
  </si>
  <si>
    <t>In Faria, JP and Silva, A and Machado, RJ (Ed.), 2012 EIGHTH INTERNATIONAL CONFERENCE ON THE QUALITY OF INFORMATION AND COMMUNICATIONS TECHNOLOGY (QUATIC 2012) (pp. 131–136)</t>
  </si>
  <si>
    <t>Duarte, C. B., Faria, J. P., &amp; Raza, M.</t>
  </si>
  <si>
    <t>PSP PAIR: Automated Personal Software Process Performance Analysis and Improvement Recommendation</t>
  </si>
  <si>
    <t>High-maturity software development processes, making intensive use of metrics and quantitative methods, such as the Personal Software Process (PSP) and the Team Software Process (TSP), can generate  a significant amount of data that can be periodically analyzed to identify performance problems, determine their root causes and devise improvement actions. Currently, there are several tools that  automate data collection and produce performance charts for manual analysis in the context of the PSP/TSP, but practically no tool support exists for automating the data analysis and the  recommendation of improvement actions. Manual analysis of this performance data is problematic because of the large amount of data to analyze and the time and expertise required. Hence, we propose in this paper a performance model and a tool (named PSP PAIR) to automate the analysis of performance data produced in the context of the PSP, namely, identify performance problems and their root  causes, and recommend improvement actions. The work presented is limited to the analysis of the time estimation performance of PSP developers, but is extensible to other performance indicators and  development processes.</t>
  </si>
  <si>
    <t>This paper proposes a performance model and a tool (named PSP PAIR) to automate the analysis of performance data produced in the context of the PSP, namely, identify performance problems and their root causes, and recommend improvement actions.</t>
  </si>
  <si>
    <t>The paper is a copy or an older version of already considered papers.
The model was evolved on ID 2016.09 and the tool was evolved on ID 2016.10.</t>
  </si>
  <si>
    <t>The paper is a copy or an older version of already considered papers.
ID 2016.09 and ID 2016.10.</t>
  </si>
  <si>
    <t>2012.12</t>
  </si>
  <si>
    <t>Comput. Softw. 29, 61–74.</t>
  </si>
  <si>
    <t>Fushida, K., Iida, H.</t>
  </si>
  <si>
    <t>An Introduction to Software Process Modeling and Management</t>
  </si>
  <si>
    <t>Software process modeling (i.e. describing explicit rules/constraints for the execution of various activities in software development) is very important to form a basis of quantitative management, qualitative evaluation, and improvement of software process. This paper overviews research activities in software process modeling and its application to process management and improvement basing the latest research direction. We also briefly introduce standards and reference models related to process management and process improvement. © 2012, Japan Society for Software Science and Technology. All rights reserved.</t>
  </si>
  <si>
    <t>This paper overviews research activities in software process modeling and its application to process management and improvement basing the latest research direction. They also introduce standards and reference models related to process management and process improvement.</t>
  </si>
  <si>
    <t>The paper might present an approach that can be used on quantitative project management on high maturity.
BUT
Could not find the entire paper.</t>
  </si>
  <si>
    <t>In the last years the software development industry has faced a lot of challenges to create solutions of quality which fit to the market volatility and the constant technology improvements. Thus, the high number of uncertainties leads to high levels of risk, making necessary incorporate, to the software development process, efficient methodologies to manage the risks. In order to make the adoption of these activities simple, this study presents a framework, called GAIA Risks. This framework aims to quantify the risk management within a software development process and, through maturity levels, services and a well-defined deployment process, provide paths for its improvement. To validate the GAIA Risks framework the deployment process was applied into an organization until the risk management activities reach the highest maturity level. © 2012 IEEE.</t>
  </si>
  <si>
    <t>The Statistical Process Control (SPC) has been adopted by software development organizations to improve process management and assessment. Without appropriate support tools and a process model to guide the organizations during to SPC, such practice is costly, considering the need to collect and analyze information from several process enactments. To aid in the SPC implementation, this paper proposes a standard process model and an approach for quantitative analysis of projects that was integrated to a Process-centered Software Engineering Environment. © 2012 IEEE.</t>
  </si>
  <si>
    <t>When lives are at risk if systems fail it is critical to minimize defects through the best software engineering processes possible. High-maturity processes are valuable for delivering quality, mission-critical software and supporting overall project performance. One standard tool used is Statistical Process Control (SPC). This allows a process to be monitored in real time to detect problems and eliminate their root causes. It also helps discover beneficial process improvements, so related organi-zational process improvements can be incorporated.</t>
  </si>
  <si>
    <t>As software evolution organizations (SEOs) formalize their activities into standard repeatable processes, capability maturity models suggest that they gather and analyze data to quantitatively manage their activities. This study examines the use of a time-series cross-section (TSCS) modeling approach to inform the quantitative management of the testing activities within a mature SEO. This paper describes the TSCS modeling approach and provides an exemplar case study that details its use. Data for the case study come from readily available, commonly gathered production and testing defect reports in the quantitative measurement efforts of a CMMI-DEV Level 3 assessed software development and evolution organization. Covering six independent projects for 43 months, the case study defines quality in terms of reported defects in the production code base. The predictors are the six projects and defect data identified in the unit, system, and regression testing activities logs. The case study also details how results from the TSCS analysis triggered causal analysis to improve the testing activities. The study provides evidence that TSCS models can be used as a quantitative problem identification tool for the mature (SMmm Level 3 or higher) SEO's testing activities. Copyright (c) 2011 John Wiley &amp; Sons, Ltd.</t>
  </si>
  <si>
    <t>2012.17</t>
  </si>
  <si>
    <t>Lecture Notes in Computer Science (Including Subseries Lecture Notes in Artificial Intelligence and Lecture Notes in Bioinformatics), 7343 LNCS, 370–373</t>
  </si>
  <si>
    <t>Heidrich, J., &amp; Kowalczyk, M.</t>
  </si>
  <si>
    <t>Tutorial: Business IT alignment using the GQM +strategies® approach</t>
  </si>
  <si>
    <t>Most of today's products and services are software-based. Organizations that develop software want to maintain and improve their competitiveness by controlling software-related risks. To do this, they need to align their business goals with software development strategies and translate them into quantitative project management. There is also an increasing need to justify cost and resources for software and system development and other IT services by demonstrating their impact on an organization's higher-level goals. For both, linking business goals and software-related efforts in an organization is necessary. However, this is a challenging task, and there is a lack of methods addressing this gap. © 2012 Springer-Verlag.</t>
  </si>
  <si>
    <t>This paper is a tutorial to illustrate the GQM+Strategies® approach using practical examples
from industry.</t>
  </si>
  <si>
    <t>The paper is a tutorial and has no abstract.</t>
  </si>
  <si>
    <t>CE3
CE6</t>
  </si>
  <si>
    <t>The paper is a tutorial.
The paper has no abstract</t>
  </si>
  <si>
    <t>2012.18</t>
  </si>
  <si>
    <t>In Proceedings - 23rd IEEE International Symposium on Software Reliability Engineering Workshops, ISSREW 2012 (pp. 54–63)</t>
  </si>
  <si>
    <t>Jinzenji, K. ., Hoshino, T. ., Williams, L. ., &amp; Takahashi, K. .</t>
  </si>
  <si>
    <t>Metric-based quality evaluations for iterative software development approaches like Agile</t>
  </si>
  <si>
    <t>The needs for rapid software release to the market are increasing. We notice the limitation for sequential software development like Waterfall, because it takes too much time to see the moving software and get feedback. We are thinking to transform and adopt iterative development like Agile. However, there are two major issues on iterative development. First, the process structure is not be defined, so that we can't verify if the software was made in the right way. Secondary, the software quality is evaluated in the acceptance testing by matching the user requirements, so that we can't confirm software quality from the objective viewpoint using metrics but only from the subjective one. These two issues are obstacles to transform to iterative development from traditional one. In this presentaion, we defined software development process and propose quality metrics evaluation scheme in iterative methodology. First, we categorize the iterative development into two types, pure-iterative and hybrid. Then, important four parameters, such as the sprint term, the release term, integration type and development type are detected to define the process structure. Typical metrics for sequential development can be used in iterative development. But, the metrics in the iteration process must be re-evaluated, because the code is not stable during the iteration process due to refactoring, requirement evolution and so on. So we proposed the metrics re-evaluation scheme. We also provide the example software's result that includes process structure, re-evaluated quality metrics, quality control chart and fault convergence. By the way, we still have a couple of concerns. Obtaining metrics causes the extra work for programmers, so it is trade-off of agility. Our assumption for fault convergence is seems to be justified in our example software, but, we have to collect more example and brush up our assumption. In the future, we have to examine more examples to justify the quality of software iteratively developed only by defining process structure, without obtaining metrics. © 2012 IEEE.</t>
  </si>
  <si>
    <t>This paper is a workshop presentation.</t>
  </si>
  <si>
    <t>The paper is a workhop.</t>
  </si>
  <si>
    <t>The paper is not a primary study.
The paper has no abstract.</t>
  </si>
  <si>
    <t>Detecting performance anomalies and finding their root causes are tedious tasks requiring much manual work. Functionality enhancements in DBMS development as in most software development  often introduce performance problems in addition to bugs. To detect the problems as soon as they are introduced, which often happens during the early phases of a development cycle, we adopt  performance regression testing early in the process. In this paper, we describe a framework that we developed to manage performance anomalies after establishing a set of conditions for a problem to  be considered an anomaly. The framework uses Statistical Process Control (SPC) charts to detect performance anomalies and differential profiling to identify their root causes. By automating the tasks  within the framework we were able to remove most of the manual overhead in detecting anomalies and reduce the analysis time for identifying the root causes by about 90 percent in most cases. The tools developed and deployed based on the framework allow us continuous, automated daily monitoring of performance in addition to the usual functionality monitoring in our DBMS development.</t>
  </si>
  <si>
    <t>CMMI (R) has proven benefits in software process improvement. Typically, organisations that achieve a CMMI level rating improve their performance. However, CMMI implementation is not trivial, in  p particular for high maturity levels, and not all organisations achieve the expected results. Certain CMMI implementation problems may remain undetected by SCAMPI(SM) since only a sample of the  organisation is analysed during the appraisal and assessing the quality of implementation of some practices may be difficult. In this paper we present the case of three CMMI level 5 organisations. From  the lessons learnt and based on an extensive bibliographic research, we identify a set of problems and difficulties that organisations willing to implement CMMI should be aware of and provide a set of  recommendations to help avoid them. As future research we will develop a framework to help to evaluate the quality of implementation of CMMI practices.</t>
  </si>
  <si>
    <t>Organisations have relied on training to increase the performance of their workforce. Also, software process improvement models suggest that training is an effective tool for institutionalising a  development process. Training evaluation becomes important for understanding the  improvements resulting from the investments in training. Like other production process, the software development  process is subject to natural and special causes of variation, and process improvement models recommend its statistical management. Return on investment (ROI) has already been proposed as an  effective measure to evaluate training interventions. Nevertheless, when applying ROI in production environments, practitioners have not taken into consideration the effects of variation in production  processes. This study presents a method for calculating ROI that considers process variation; the authors argue that ROI results should be understood in accordance to statistical management guidance.  The proposed method has been piloted at a software factory. The results of the case study are reported. These results show how to calculate ROI by taking into account the variation in a production process.</t>
  </si>
  <si>
    <t>This case study examines how the lean ideas behind the Toyota production system can be applied to software project management. It is a detailed investigation of the performance of a nine-person  software development team employed by BBC World-wide based in London. The data collected in 2009 involved direct observations of the development team, the kanban boards, the daily stand-up  meetings, semistructured interviews with a wide variety of staff, and statistical analysis. The evidence shows that over the 12-month period, lead time to deliver software improved by 37%, consistency of  delivery rose by 47%, and defects reported by customers fell 24%. The significance of this work is showing that the use of lean methods including visual management, team-based problem solving, smaller  batch sizes, and statistical process control can improve software development. It also summarizes key differences between agile and lean approaches to software development. The conclusion is that the  performance of the software development team was improved by adopting a lean approach. The faster delivery with a focus on creating the highest value to the customer also reduced both technical and  market risks. The drawbacks are that it may not fit well with existing corporate standards.</t>
  </si>
  <si>
    <t>The goal of performance regression testing is to check for performance regressions in a new version of a software system. Performance regression testing is an important phase in the software development process. Performance regression testing is very time consuming yet there is usually little time assigned for it. A typical test run would output thousands of performance counters. Testers usually have to manually inspect these counters to identify performance regressions. In this paper, we propose an approach to analyze performance counters across test runs using a statistical process control technique called control charts. We evaluate our approach using historical data of a large software team as well as an open-source software project. The results show that our approach can accurately identify performance regressions in both software systems. Feedback from practitioners is very promising due to the simplicity and ease of explanation of the results. Copyright 2012 ACM.</t>
  </si>
  <si>
    <t>2012.25</t>
  </si>
  <si>
    <t>MIS Quarterly: Management Information Systems, 36(2), 601–624</t>
  </si>
  <si>
    <t>Ply, J. K., Moore, J. E., Williams, C. K., &amp; Thatcher, J. B.</t>
  </si>
  <si>
    <t>IS employee attitudes and perceptions at varying levels of software process maturity</t>
  </si>
  <si>
    <t>Taking a control theory view of software process innovation, we tested prevalent beliefs regarding software process maturity and Information Systems employee attitudes and perceptions by surveying 736 IS professionals in 10 organizations at varying levels of the CMM (capability maturity model). Although anecdotal reports and the scant empirical studies to date suggest job attitudes and perceptions are more positive for employees in organizations at higher levels of software process maturity, we found evidence of a more complex picture. While our data supported expectations that role conflict and perceived work overload were lower for IS professionals in organizations at a level of maturity where software process behavioral controls are implemented, other results were not fully in line with prevalent beliefs. Most notably, IS workers reported significantly lower professional efficacy and lower job satisfaction in organizations at CMM Level 3, where behavioral controls are the dominant form of formal control, than in organizations at Level 1, which is relatively free of formal controls. Some anticipated positive attitudes and perceptions surfaced in organizations at the highest rungs of software process maturity (CMM Levels 4/5), where the established behavioral controls are supplemented by substantial outcome controls, as IS professionals reported lower role ambiguity and higher job satisfaction than did their counterparts in organizations at CMM Level 3.</t>
  </si>
  <si>
    <t>This paper tests prevalent beliefs regarding software process maturity and Information Systems employee attitudes and perceptions by surveying 736 IS professionals in 10 organizations at varying levels of the CMM (capability maturity model).</t>
  </si>
  <si>
    <t>The paper does not address project management in high maturity neither presents any statistical techniques or methods that can be applied on project management in high maturity.
It relates Role Ambiguity, Role Conflict, Work Overload, Professional Efficacy, Job Satisfaction and Cynicism to maturity levels.</t>
  </si>
  <si>
    <t>In Mas, A and Mesquida, A and Rout, T and OConnor, RV and Dorling, A (Ed.), SOFTWARE PROCESS IMPROVEMENT AND CAPABILITY DETERMINATION (Vol. 290, pp. 289–294)</t>
  </si>
  <si>
    <t>Schweigert, T., Nevalainen, R., Vohwinkel, D., Korsaa, M., &amp; Biro, M.</t>
  </si>
  <si>
    <t>Agile Maturity Model: Oxymoron or the Next Level of Understanding</t>
  </si>
  <si>
    <t>From the agile camp you can hear someone to say that CMMI is the big American waterfall model monster, and is outright contra productive to agile methods. From the CMMI camp you can hear  someone to say that agile methods is hackers from hell that uses the agile paradigm to enjoy anarchy with no rules. You can also hear some say that agile works the best in CMMI level 5 companies. The  context of the dilemma however is slightly awkward. CMMI describes characteristics of good development practices, and agile is a lifecycle concept. So from a meta point of view they can easily co-exist.  We would like to state that they do, and that you need both to support the best development performance. Starting in December 2011 three surveys were launched to get an idea about what could an  agile maturity model deliver and what might be its added value. 67 Participants from several agile or/and CMMI (R) related LinkedIn Groups contributed to the survey. This article explains the survey results and proposes further research topics and harmonization actions.</t>
  </si>
  <si>
    <t>This paper shows the results of three surveys to get an idea about what could an agile maturity model deliver and what might be its added value. 67 Participants from several agile or/and CMMI® related LinkedIn Groups contributed to the survey.</t>
  </si>
  <si>
    <t>The paper does not address project management in high maturity neither presents any statistical techniques or methods that can be applied on project management in high maturity.
It discusses the survey answers about an agile maturity model.</t>
  </si>
  <si>
    <t>Is high maturity worth it? Yes, if executive management sponsors the long-term process improvement initiative with constancy of purpose and makes quality the number one goal. We provide a business owner's view of high maturity. We provide hard data on high maturity's impact on customer satisfaction, company profitability, and business strategic decision making as well as intangible results such as self-directed teams, low staff turnover and joy in work. We show that with higher maturity (CMMI ® level 5), our processes came under statistical control, and we were able to create a strategic business model with competitive game changers such as firm fixed price contracts and performance guarantees including lifetime warranty on software defects. To the skeptics, we say, "It is hard to believe, unless you do it.".</t>
  </si>
  <si>
    <t>The evaluation of software is always the software corporation's concern. The paper focuses on software projects and makes the classification for projects. For different software types, we set up the different project stages in which we propose and define the evaluation projects and combine "Red, Yellow, Green" light system with the score scheme instead of only using "Red, Yellow, Green" light system. The paper proposes and establishes the visualized and effective quantitative evaluation method and achieves the effective management and evaluation for software projects. &amp;copy; 2012 Springer-Verlag GmbH.</t>
  </si>
  <si>
    <t>In CSAE 2012 - Proceedings, 2012 IEEE International Conference on Computer Science and Automation Engineering (Vol. 3, pp. 459–464)</t>
  </si>
  <si>
    <t>Shubhamangala, B. R. ., Rao, L. M. ., Dakshinamurthy, A. ., &amp; Singh, C. G. L. .</t>
  </si>
  <si>
    <t>Ability based domain specific training: A pragmatic solution to poor requirement engineering in CMM level 5 companies</t>
  </si>
  <si>
    <t>Software project failures are due to poor Requirement Engineering (RE). The project failure rates are monotonically increasing, in spite of implementing various process improvement measures and trainings. The measures are based on either ad-hoc method which is depending on the perception of either BDM (Business Development Manager) or PM (Program Manager) or based on general failure reports. By this method practically only 2-3% of improvement in project deliverables are found. This is a threat to survivability and branding of the company in the present market scenario. To find the root cause of failure due to RE, a deep rooted empirical research is taken focusing on branded five CMM level 5 companies. Research is carried out in two phases, phase I and phase II. Phase I: Interviews and discussions are carried with experienced software professionals. Phase II: To get explicit quantifiable reasons for failure, evaluation of the failed project reports from the inception till post deployment is carried out in this two. Implicit and explicit reasons contributing to poor RE is found by combining the results of phase one and two. The first major research contribution of this paper lies in finding flaws contributing to poor RE. Second contribution lies in designing multifaceted solution to correct flaws. The solution stated is found to be fruitful when applied to projects. This study may assist in further research focusing on other r underlying issues of poor RE. © 2012 IEEE.</t>
  </si>
  <si>
    <t>This paper reports the results of interviews and projects data analysis to find the root cause of failure due to Requirement Engineering on five CMM level 5 companies.</t>
  </si>
  <si>
    <t>The paper does not address project management in high maturity neither presents any statistical techniques or methods that can be applied on project management in high maturity.
It shows problems related to RE and the results obtained after some trainings.</t>
  </si>
  <si>
    <t>The Assessment Approach for Quantitative Process Management (A2QPM) helps identify software process measures for quantitative analysis even when organizations lack formal systems for process measurement.</t>
  </si>
  <si>
    <t>dúvida - Peter opinar: será que não é um trabalho organizacional?</t>
  </si>
  <si>
    <t>2012.31</t>
  </si>
  <si>
    <t>Society of Petroleum Engineers - SPE International Conference and Exhibition on Oilfield Corrosion 2012. Aberdeen, United kingdom, pp. 282–286.</t>
  </si>
  <si>
    <t>Witte, C.C., Ribeiro, D.M.</t>
  </si>
  <si>
    <t>Structural integrity management: Painting predictive control</t>
  </si>
  <si>
    <t>Predictive maintenance (PdM) helps to determine the optimal time and date when repairs should be performed, offering cost savings over routine or preventive maintenance. PdM is frequently used for constant condition monitoring and equipment evaluation. The main goal is, by statistical process control, to determine when future maintenance will be more appropriate according to the structure condition. Our purpose is to introduce a new PdM concept and technique, avoiding corrective maintenance high costs by undertaking an effective painting control. It has been proven efficient on field, when tools are used such as integrity maintenance management software along with 3D modeling. Structure integrity PdM techniques may be applied on critical structures such as offshore structures, port equipment, refineries, bridges or any structure located on aggressive weather conditions. A new painting control method can be found on integrity maintenance management software. This procedure is used to predict painting corrosion rates and optimize maintenance. It consists on simulating painting schemes using 3D models and doing assessments with image analysis tools on visual inspection, such as corroded area pictures taken on the timeline. This predictive maintenance technique affects the traditional procedures; it may require some time investment to adapt to this new practice. The method implies in innumerous benefits since all the corrosion treatment is done before major interventions are needed. Therefore a corrosion coating monitoring means a low-cost maintenance, it extends the structure life integrity and lowers repairs frequency. Copyright 2012, Society of Petroleum Engineers.</t>
  </si>
  <si>
    <t xml:space="preserve">This paper proposes a new PdM concept and technique, avoiding corrective maintenance high costs by undertaking an effective painting control. </t>
  </si>
  <si>
    <t>The paper is not about software engineering.
It is about painting maintenance.</t>
  </si>
  <si>
    <t>2012.32</t>
  </si>
  <si>
    <t>Advances in Intelligent and Soft Computing. Melbourne, VIC, Australia, p. Springer</t>
  </si>
  <si>
    <t>Advances in Intelligent Systems - Selected Papers from 2012 International Conference on Control Systems, ICCS 2012</t>
  </si>
  <si>
    <t>One of the most critical requirements of High Maturity practices is the development of valid and usable prediction models (Process Performance Model, PPM) for quantitatively managing the outcome of a process. Multiple Regression Analysis is a tool generally used for model building. Over the last few years, Artificial Neural Networks have received a great deal of attention as prediction and classification tools. They have been applied successfully in diverse fields as data analysis tools. Here, we explore the applicability of neural network models for bug fix effort prediction in corrective maintenance project and present our findings</t>
  </si>
  <si>
    <t>The availability of integrated software tools can help organizations to easily and quickly achieve higher maturity and capability levels in process improvement and change management initiatives, by effectively supporting easy data and information sharing. However, despite their usefulness, their implementation costs still often represent a not trivial constraint for their adoption. In order to overcome such constraints, Open Source Software (OSS) can represent the right solution. Among the plenty of OSS freely available on the Net, only a very reduced set deals with measurement and monitoring &amp; control processes, which instead represent two core processes in well-known SPI models. This paper proposes a case study showing how to efficiently detect possible project improvements using a combination of software engineering measurement-related techniques supported by the OS platform Spago4Q, keeping the focus on the need of organizations to strengthen its historical data gathering process. © 2011 Springer-Verlag.</t>
  </si>
  <si>
    <t>2011.03</t>
  </si>
  <si>
    <t>Proceedings of the 4th India Software Engineering Conference 2011, ISEC'11, pp. 95-98</t>
  </si>
  <si>
    <t>Cretu, L.-G.</t>
  </si>
  <si>
    <t>Event-driven replication in distributed systems</t>
  </si>
  <si>
    <t>In order to address problems related to geographical distribution of application instances, data distribution has been a hot topic for years. Recently, the spectacular evolution of bandwidth, frameworks and components available to build Rich Internet Applications has brought back data centralization practices. As a consequence, most database-centric applications today (e.g. business management software) are being developed using a four tier architecture: presentation logic (web tier), business logic (services), persistence services (object relational mappings and SQL variants) and database management system (one single database). While plenty of data distribution scenarios can still be found in the real world, existing solutions mainly come from DBMS providers. However, in practice it has been proven that these low level replication techniques are not really easy to use and, in most cases, they do not fit well for real-time data replication, due to the fact that: (1) highly reliable network connections are required (uninterrupted connections, in most cases) and (2) every bit has the same critical importance as any other in order to keep data integrity. Even if object-oriented replication techniques exist, such as Hibernate replication API (the well known ORM framework in Java), this paper will show that they cannot be used alone in real production environments where network connections are highly unreliable and expensive. In this short paper we will present one practical case of multiple, geographically distributed application instances, using their own local databases, while real-time synchronization over a highly unreliable and expensive network is needed. The novelty of the solution described in this paper consists in transferring the replication responsibility from database level to application logic level (business services) using a message oriented model. Unlike DBMS replication tools and techniques, our proposed model does provide the critical requirements of real-world replication needs: 1) fault-tolerance and failure recovery with event-based exception handling while still keeping the system up and running; 2) information-centric instead of bit-centric system; 3) ability to deal with numerous, unpredictable, network connections breakdowns; 4) ability to replicate data over heterogeneous platforms (both application and database level); 5) ability to run within an a multi-version application environment (different application versions on different replication nodes).</t>
  </si>
  <si>
    <t>This paper shows that even if object-oriented replication techniques exist, such as Hibernate replication API, they cannot be used alone in real production environments where network connections are highly unreliable and expensive.
The author presents one practical case of multiple, geographically distributed application instances, using their own local databases, while real-time synchronization over a highly unreliable and expensive network is needed. The novelty of the solution consists in transferring the replication responsibility from database level to application logic level (business services) using a message oriented model.</t>
  </si>
  <si>
    <t>The paper does not address project management in high maturity neither presents any statistical techniques or methods that can be applied on project management in high maturity.
It targets databases issues.</t>
  </si>
  <si>
    <t>2011.04</t>
  </si>
  <si>
    <t>IEEE
Web of Sc.</t>
  </si>
  <si>
    <t>IEEE 34th Software Engineering Workshop (pp. 92–96). inproceedings. http://dx.doi.org/10.1109/SEW.2011.19</t>
  </si>
  <si>
    <t>Cunha, J. C., Cruz, S., Costa, M., Rodrigues, A. R., &amp; Vieira, M.</t>
  </si>
  <si>
    <t>Implementing Software Effort Estimation in a Medium-sized Company</t>
  </si>
  <si>
    <t>Effort estimation in software development projects is far from being an easy task. In fact, despite the several effort estimation techniques available in the literature and the need for companies to perform such task in a daily basis, most small and medium-sized companies still suffer from the problem of incorrect estimations that often result in losing the contract bid or in failure during project execution. In this paper we present and discuss the implementation of a software effort estimation process in a medium-sized company, currently recognized as CMMI Level 5. The paper contextualizes the problem and the company, introduces the estimation techniques used, and presents some preliminary results, showing that software effort estimation can be successfully applied in medium-sized companies at low cost, allowing the reduction of project uncertainty and increasing the probability of success during bidding and execution.</t>
  </si>
  <si>
    <t>The paper is a copy or an older version of already considered papers.
The paper is the same described on ID 2012.10.</t>
  </si>
  <si>
    <t>The paper is a copy or an older version of already considered papers.
ID 2012.10.</t>
  </si>
  <si>
    <t>2011.05</t>
  </si>
  <si>
    <t>PROCEEDINGS OF THE ASME INTERNATIONAL MANUFACTURING SCIENCE AND ENGINEERING CONFERENCE 2011, VOL 2. AMER SOC MECHANICAL ENGINEERS, THREE PARK AVENUE, NEW YORK, NY 10016-5990 USA, pp. 15–22.</t>
  </si>
  <si>
    <t>Gadalla, M.A., Popielarczyk, M.</t>
  </si>
  <si>
    <t>Comparison of Process Capability Index and SPC Control Limits Calculations When Using Different Inspection Tools</t>
  </si>
  <si>
    <t>A common practice in the manufacturing environment is to use different measuring tools for inspecting engineering products. These measuring tools range from hand held tools (manual) such as  venire caliper, to manufactured inspection gages, and general purpose coordinate metrology based inspection tools such as: Coordinate Measuring Machine (CMM). Selecting the correct measuring tool is critical  to measure the variation resulting from a manufacturing process. Three experiments have been conducted to evaluate the effect of this decision on the process capability index (C-pk), and the Statistical  Process Control (SPC) control limits. It was found that the data collected from the CMM tends to be clustered around the process mean, while it is more spread for the other inspection tools. This situation  leads to higher process capability index when the data is collected from a CMM compared with the other measuring tools. It also leads to variation in the calculations of the SPC control limits. This may  cause in-consistency, confusion, and may result in unnecessary false alarms. A standard deviation monitoring graph has been suggested to monitor the capability of the measuring system to ensure the  integrity of the interpretation of the output of the SPC system.</t>
  </si>
  <si>
    <t xml:space="preserve">This paper presents three experiments conducted to evaluate the effect of this selecting the correct measuring tool on the process capability index (C-pk), and the Statistical  Process Control (SPC) control limits. It was found that the data collected from the Coordinate Measuring Machine (CMM) tends to be clustered around the process mean, while it is more spread for the other inspection tools. </t>
  </si>
  <si>
    <t>Corrective and preventive action (CAPA) procedure in most organizations is merely used to log problems. These organizations do not implement a robust CAPA process, and as a result they are still struggling today with CAPA. Many firms have been using root cause analysis and corrective action program. A case study on a company which has long recognized that using a good root cause, corrective and preventive action program is crucial to satisfy its customers, has been conducted. This is to help managers to make decisions effectively. Initially CAPA was not properly implemented and not cost-effective for the company. For example, it could not meet the operational management's needs timely, efficiently and effectively. Therefore, the authors had conducted a secondary research and adopted a universal process &amp; quality standards from CMMI Level 5 &amp; ISO 20000 on the top levels of the CAPA procedure in order to improve the CAPA issues.</t>
  </si>
  <si>
    <t>The initial goals of the Space Shuttle Program required that the avionics and software systems blaze new trails in advancing avionics system technology. Many of the requirements placed on avionics and software were accomplished for the first time on this program. Examples include comprehensive digital fly-by-wire technology, use of a digital databus for flight critical functions, fail operational/fail safe requirements, complex automated redundancy management, and the use of a high-order software language for flight software development. In order to meet the operational and safety goals of the program, the Space Shuttle software had to be extremely high quality, reliable, robust, reconfigurable and maintainable. To achieve this, the software development team evolved a software process focused on continuous process improvement and defect elimination that consistently produced highly predictable and top quality results, providing software managers the confidence needed to sign each Certificate of Flight Readiness (COFR). This process, which has been appraised at Capability Maturity Model (CMM)/Capability Maturity Model Integration (CMMI) Level 5, has resulted in one of the lowest software defect rates in the industry. This paper will present an overview of the evolution of the Primary Avionics Software System (PASS) project and processes over thirty years, an argument for strong statistical control of software processes with examples, an overview of the success story for identifying and driving out errors before flight, a case study of the few significant software issues and how they were either identified before flight or slipped through the process onto a flight vehicle, and identification of the valuable lessons learned over the life of the project.</t>
  </si>
  <si>
    <t>The measurement techniques for organizations which have achieved the Software Engineering Institutes CMMI Maturity Levels 4 and 5 are well documented. On the other hand, how to effectively measure when an organization is Maturity Level 3 is less well understood, especially when there is no consistency in tool use and there is extensive tailoring of the organizational software processes. Most organizations fail in their attempts to generate, collect, and analyze standard process improvement metrics under these conditions. But at JPL, NASA's prime center for deep space robotic exploration, we have a long history of proving there is always a solution: It just may not be what you expected. In this paper we describe the wide variety of qualitative and quantitative techniques we have been implementing over the last few years, including the various approaches used to communicate the results to both software technical managers and senior managers.</t>
  </si>
  <si>
    <t>2011.09</t>
  </si>
  <si>
    <t>Proceedings - 17th ISSAT International Conference on Reliability and Quality in Design. Vancouver, BC, Canada, pp. 379–383.</t>
  </si>
  <si>
    <t>Honda, N., Yamada, S.</t>
  </si>
  <si>
    <t>Characteristic analysis of software development organizations having great success in quality improvement</t>
  </si>
  <si>
    <t>It remains important for a development organization to configure a software process that enables it to develop software products with the least possible number of defects after shipment. A development organization of CMMI level 5 has, over three years, been strived to improve those software projects that had been noted as having many defects after shipment. In this paper, we report on our organization's improvement (Kaizen) activities, to analyze the important matters of software process to be considered when developing a software product with the least possible number of defects after shipment. Our results are identified by three important points; &lt;1&gt; early ensured quality by defect detection during design or code review, &lt;2&gt; quality assurance for both process quality and product one, and &lt;3&gt; quantitative management by which data of the appropriate resolution can be collected at an appropriate timing.</t>
  </si>
  <si>
    <t>This paper reports on the organization's improvement (Kaizen) activities, to analyze the important matters of software process to be considered when developing a software product with the least possible number of defects after shipment. Their results are identified by three important points; &lt;1&gt; early ensured quality by defect detection during design or code review, &lt;2&gt; quality assurance for both process quality and product one, and &lt;3&gt; quantitative management by which data of the appropriate resolution can be collected at an appropriate timing.</t>
  </si>
  <si>
    <t>The paper presents an approach targeted to be used on quantitative project management on high maturity.
BUT
Could not find the entire paper.</t>
  </si>
  <si>
    <t>Systematic works at CMMI level 5 and uses Lean Software Development as a driver for optimizing software processes. Many of the optimizations described in this paper are the result of using A3 problem solving. What makes the Systematic experience unique, is the larger focus of the problem solving effort, at an organizational level, in which individual projects are used as experiments to try out countermeasures to address root causes. This is possible because Systematic, based on a CMMI focus, already employs a level of standard work across project and product engagements so that we can apply learning from an experiment on one project to future projects. Experience from the past five years has resulted in significant improvements to our processes including our Scrum implementation, and has revealed insight into five key measures to monitor projects. The experiences also show important lessons learned on how to combine team retrospective learning with organizational learning. © 2011 IEEE.</t>
  </si>
  <si>
    <t>This paper presents the use of Lean Software Development as a driver for optimizing software processes, by the use of A3 problem solving., in a CMMI level 5 company. Experience from the past five years has resulted in significant improvements to their processes including our Scrum implementation, and has revealed insight into five key measures to monitor projects.</t>
  </si>
  <si>
    <t>2011.11</t>
  </si>
  <si>
    <t>Journal of Information Science and Engineering, Vol. 27(1), pp. 213-226</t>
  </si>
  <si>
    <t>Liou, J.-C.</t>
  </si>
  <si>
    <t>On improving CMMI in an immature world of software development</t>
  </si>
  <si>
    <t>During the last decade, software engineering researchers have tried to identify the success and obstacle factors to the software development. Conclusions from many of the researches related to the issue show that software process is one of the most important subjects contributing into the success or failure to the software development. Among the Capability Maturity Model Integration (CMMI), the ISO9000 series, Total Quality Management, and other best process practices, the CMMI is the one specially focusing on the software development. However, as evolving from the Capability Maturity Model for Software (SW-CMM), the CMMI has inherited some process issues that can severely degrade the effectiveness of process maturity of an organization. In this paper, we demonstrate some of the issues existing in current version of the CMMI. The upward only maturity level certification method is a major issue. Another major issue for the CMMI is its lack of process practice(s) for organizations and their suppliers that have higher maturity level than they do. Some possible remedies for those issues are also proposed to improve the CMMI.</t>
  </si>
  <si>
    <t>This paper demonstrates some issues existing in version V1.2 of the CMMI, like the upward only maturity level certification method or its lack of process practices for organizations and their suppliers that have higher maturity level than they do. Some possible remedies for those issues are also proposed to improve the CMMI.</t>
  </si>
  <si>
    <t>The paper does not address project management in high maturity neither presents any statistical techniques or methods that can be applied on project management in high maturity.
It targets CMMI issues and some improvements proposals.</t>
  </si>
  <si>
    <t>2011.12</t>
  </si>
  <si>
    <t>Procedia Environmental Sciences. Xi’an, China, pp. 1183–1187.</t>
  </si>
  <si>
    <t>Ma, H., Li, S., Qiu, Y.</t>
  </si>
  <si>
    <t>Research on information resources dynamic allocation based on carbon management certification</t>
  </si>
  <si>
    <t>Reference to domestic and international experience, China do research and invest not only on macro-level such as policy, accountability, new energy, resources, etc., but there's urgent need for the introduction of mechanisms on monitoring and certification. We do modeling study on the level of resources and carbon emissions management certification through introducing carbon certification and measurement on information resources. This paper reference to the British Standard Institute's global carbon footprint standard "PAS 2050:2008 Specification for the assessment of the life cycle greenhouse gas emissions of goods and services ", using statistical control techniques to explore the measurement methods of information resources flow, referencing Capability Maturity Model Integration(CMMI), Six Sigma, ISO9000 quality certification system and method, building carbon management capacity assessment model, providing technical support to achieve carbon emission targets. &amp;copy; 2011 Published by Elsevier Ltd.</t>
  </si>
  <si>
    <t>This paper reference to the British Standard Institute's global carbon footprint standard "PAS 2050:2008 Specification for the assessment of the life cycle greenhouse gas emissions of goods and services ", using statistical control techniques to explore the measurement methods of information resources flow, referencing Capability Maturity Model Integration(CMMI), Six Sigma, ISO9000 quality certification system and method, building carbon management capacity assessment model, providing technical support to achieve carbon emission targets.</t>
  </si>
  <si>
    <t>The paper is not about software engineering.
It is about carbon emission.</t>
  </si>
  <si>
    <t>2011.13</t>
  </si>
  <si>
    <t>PROCEEDINGS OF THE ASME INTERNATIONAL MANUFACTURING SCIENCE AND ENGINEERING CONFERENCE 2011, VOL 2. AMER SOC MECHANICAL ENGINEERS, THREE PARK AVENUE, NEW YORK, NY 10016-5990 USA, pp. 33–47.</t>
  </si>
  <si>
    <t>Mani, N., Shah, J.J., Davidson, J.K.</t>
  </si>
  <si>
    <t>Standardization of CMM Fitting Algorithms and Development of Inspection Maps for Use in Statistical Process Control</t>
  </si>
  <si>
    <t>The choice of fitting algorithm in CMM metrology has often been based on mathematical convenience rather than the fundamental GD&amp;T principles dictated by the ASME Y14.5 standard. Algorithms  based on the least squares technique are mostly used for GD&amp;T inspection and this wrong choice of fitting algorithm results in errors that are often overlooked and leads to deficiency in the inspection  process. The efforts by organizations such as NIST and NPL and many other researchers to evaluate commercial CMM software were concerned with the mathematical correctness of the algorithms and  developing efficient and intelligent methods to overcome the inherent difficulties associated with the mathematics of these algorithms. None of these works evaluate the ramifications of the choice of  a particular fitting algorithm for a particular tolerance type. To illustrate the errors that can arise out of a wrong choice of fitting algorithm, a case study was done on a simple prismatic part with  intentional variations and the algorithms that were employed in the software were reverse engineered Based on the results of the experiments, a standardization of fitting algorithms is proposed in  light of the definition provided in the standard and an interpretation of manual inspection methods. The standardized fitting algorithms developed for substitute feature fitting are then used to develop Inspection  maps (i-Maps) for size, orientation and form tolerances that apply to planar feature types. A methodology for Statistical Process Control (SPC) using these i-Maps is developed by fitting the i-Maps for a  batch of parts into the parent Tolerance Maps (T-Maps).Different methods of computing the i-Maps for a batch are explored such as the mean, standard deviations, computing the convex hull and doing a  principal component analysis of the distribution of the individual parts. The control limits for the process and the SPC and process capability metrics are computed from inspection samples and the resulting i-Maps. Thus, a framework for statistical control of the manufacturing process is developed.</t>
  </si>
  <si>
    <t>This paper presents a case study done on a simple prismatic part with  intentional variations and the algorithms that were employed in the software were reverse engineered Based on the results of the experiments, a standardization of fitting algorithms is proposed in  light of the definition provided in the standard and an interpretation of manual inspection methods. The standardized fitting algorithms developed for substitute feature fitting are then used to develop Inspection  maps (i-Maps) for size, orientation and form tolerances that apply to planar feature types. A methodology for Statistical Process Control (SPC) using these i-Maps is developed by fitting the i-Maps for a  batch of parts into the parent Tolerance Maps (T-Maps).Different methods of computing the i-Maps for a batch are explored such as the mean, standard deviations, computing the convex hull and doing a  principal component analysis of the distribution of the individual parts. The control limits for the process and the SPC and process capability metrics are computed from inspection samples and the resulting i-Maps. Thus, a framework for statistical control of the manufacturing process is developed.</t>
  </si>
  <si>
    <t>To achieve high-level maturity in software process improvement, organizations must change the project management focus from the empirical assessment of process performance to quantitative management of the software process based on performance measures and statistical techniques. To this purpose, managers need to work with years of measurement data to establish control limits and conduct performance analyses. In this context, some difficulties are encountered: Which measures should be used, considering that early definition is important? Which statistical technique is more adequate in each case? How should we work with the data? We found more than 500 different measures in the literature applicable to software process performance and a number of different statistical techniques to analyze and choose from. This article aims at defining a catalog of indicators with their related measures in answer to the above questions, in a way that can help managers perform process performance analysis of the Capability Maturity Model Integration for Development (CMMI-DEV) engineering processes. This article presents how we define and use this catalog and the complete specification of two indicators. Copyright © 2009 John Wiley &amp; Sons, Ltd.</t>
  </si>
  <si>
    <t>This paper presents an approach based on a practical experience in applying agile and lean practices in a software development process performed into an organization evaluated CMMI level 5. As a result of a theoretical review on agile and lean practices, and the organization's needs, an integrated proposal between these practices and CMMI was found and was also put into practice. The work carried out by the organization using this proposal led to a successful integration experience in order to innovate, improve product quality, get clients' satisfaction, and the most important, show the feasibility of coexisting of CMMI and agile practices resulting in a significant improvement for the organization. © 2011 Springer-Verlag.</t>
  </si>
  <si>
    <t>2011.16</t>
  </si>
  <si>
    <t>Proceedings - International Conference on Software Engineering, pp. 960-963</t>
  </si>
  <si>
    <t>Murtaza, S., Madhavji, N., Gittens, M.b. and Li, Z.</t>
  </si>
  <si>
    <t>Diagnosing new faults using mutants and prior faults (NIER track)</t>
  </si>
  <si>
    <t>Literature indicates that 20% of a program's code is responsible for 80% of the faults, and 50-90% of the field failures are rediscoveries of previous faults. Despite this, identification of faulty code can consume 30-40% time of error correction. Previous fault-discovery techniques focusing on field failures either require many pass-fail traces, discover only crashing failures, or identify faulty "files" (which are of large granularity) as origin of the source code. In our earlier work (the F007 approach), we identify faulty "functions" (which are of small granularity) in a field trace by using earlier resolved traces of the same release, which limits it to the known faulty functions. This paper overcomes this limitation by proposing a new "strategy" to identify new and old faulty functions using F007. This strategy uses failed traces of mutants (artificial faults) and failed traces of prior releases to identify faulty functions in the traces of succeeding release. Our results on two UNIX utilities (i.e., Flex and Gzip) show that faulty functions in the traces of the majority (60-85%) of failures of a new software release can be identified by reviewing only 20% of the code. If compared against prior techniques then this is a notable improvement in terms of contextual knowledge required and accuracy in the discovery of finer-grain fault origin. © 2011 ACM.</t>
  </si>
  <si>
    <t>This paper proposes a strategy to identify new and old faulty functions in software code using failed traces of mutants (artificial faults) and failed traces of prior releases to identify faulty functions in the traces  of succeeding release.
The results on two UNIX utilities show that faulty functions in the traces of the majority (60-85%) of failures of a new software release can be identified by reviewing only 20% of the code.</t>
  </si>
  <si>
    <t>The paper does not address project management in high maturity neither presents any statistical techniques or methods that can be applied on project management in high maturity.
It targets fault function in software code discoveries.</t>
  </si>
  <si>
    <t>This paper describes some examples and points about implementing a statistical quality control in developing business systems in Sumitomo Electric Industries, Ltd. and Sumitomo Electric Information Systems Co., Ltd. Although the X-R chart is often used in statistical quality control, it is recommended to introduce the u-chart if defects are to be controlled in future. If a defect detection process such as a review or a test does not reach a statistical steady state that indicates a process is stable on the control chart, an appropriate control could be conducted by not only further standardizing the process, but also reviewing the definition of size indicators. Quality prediction can be made possible by accumulating defect data collected to create a control chart and analyzing the distributions of introduced defect densities at an organization level. If the accuracy of quality prediction is low, it can be enhanced by carrying out improvements to narrow the widths of distributions of introduced defect densities. © 2011 IEEE.</t>
  </si>
  <si>
    <t>Load testing is an important phase in the software development process. It is very time consuming but there is usually little time for it. As a solution to the tight testing schedule, software companies automate their testing procedures. However, existing automation only reduces the time required to run load tests. The analysis of the test results is still performed manually. A typical load test outputs thousands of performance counters. Analyzing these counters manually requires time and tacit knowledge of the system-under-test from the performance engineers. The goal of this study is to derive an approach to automatically verify load tests results. We propose an approach based on a statistical quality control technique called control charts. Our approach can a) automatically determine if a test run passes or fails and b) identify the subsystem where performance problem originated. We conduct two case studies on a large commercial telecommunication software and an open-source software system to evaluate our approach. Our results warrant further development of control chart based techniques in performance verification. © 2011 IEEE.</t>
  </si>
  <si>
    <t>2011.19</t>
  </si>
  <si>
    <t>INFORMATION AND SOFTWARE TECHNOLOGY, Vol. 53(4, SI), pp. 317-343</t>
  </si>
  <si>
    <t>Petersen, K.</t>
  </si>
  <si>
    <t>Measuring and predicting software productivity: A systematic map and review</t>
  </si>
  <si>
    <t>Context: Software productivity measurement is essential in order to control and improve the performance of software development. For example, by identifying role models (e.g. projects, individuals,  tasks) when comparing productivity data. The prediction is of relevance to  determine whether corrective actions are needed, and to discover which alternative improvement action would yield the best  results. Objective: In this study we identify studies for software productivity prediction and measurement. Based on the identified studies we first create a classification scheme and map the studies into  the scheme (systematic map). Thereafter, a detailed analysis and synthesis of the studies is conducted. Method: As a research method for systematically identifying and aggregating the evidence of  productivity measurement and prediction approaches systematic mapping and systematic review have been used. Results: In total 38 studies have been identified, resulting in a classification scheme for  empirical research on software productivity. The mapping allowed to identify the rigor of the evidence with respect to the different productivity approaches. In the detailed analysis the results were  tabulated and synthesized to provide recommendations to practitioners. Conclusion: Risks with simple ratio-based measurement approaches were shown. In response to the problems data envelopment  analysis seems to be a strong approach to capture multivariate productivity measures, and allows to identify reference projects to which inefficient projects should be compared. Regarding simulation no  general prediction model can be identified. Simulation and statistical process control are promising methods for software productivity prediction. Overall, further evidence is needed to make stronger  claims and recommendations. In particular, the discussion of validity threats should become standard, and models need to be compared with each other. (C) 2010 Elsevier B.V. All rights reserved.</t>
  </si>
  <si>
    <t>This paper presents a systematic map and review on studies for software productivity prediction and measurement.</t>
  </si>
  <si>
    <t>mapeamento sistemático</t>
  </si>
  <si>
    <t>Software reliability process can be monitored efficiently by using Statistical Process Control (SPC). It assists the software development team to identify failures and actions to be taken during software failure process and hence, assures better software reliability. In this paper, we consider a software reliability growth model of Non-Homogenous Poisson Process (NHPP) based, that incorporates imperfect debugging problem. The proposed model utilizes the failure data collected from software development projects to analyze the software reliability. The maximum likelihood approach is derived to estimate the unknown point estimators of the model. We investigate the model and demonstrate its applicability in the software reliability engineering field.</t>
  </si>
  <si>
    <t>This paper considers a software reliability growth model of Non-Homogenous Poisson Process (NHPP) based, that incorporates imperfect debugging problem. The proposed model utilizes the failure data collected from software development projects to analyze the software reliability. The maximum likelihood approach is derived to estimate the unknown point estimators of the model. They investigate the model and demonstrate its applicability in the software reliability engineering field.</t>
  </si>
  <si>
    <t>Improving the software quality unceasingly, is an important work of throughout the software life cycle, is a reliable guarantee of software projects which is successful implemented and completed. For the problems exist in the process of software quality management, researching with control chart. Based on the study of control chart theory, control chart application examples are given. The research of control chart theory including the control chart structure, the "3σ" principles of normal distribution, control limits, control line calculations and determine the control points of the rules and so on. Control chart application examples according to the application process, including calculate control limits, draw control chart, results analysis. The difficulty in using control chart is results analysis and control, using the process need to follow the principle "found different reasons, take measures, no longer appears, inclusion criteria ". The results show that the control chart supplies the scientific management methods and technical support for quality control, is the effective ways and means to achieve the software quality control objectives.</t>
  </si>
  <si>
    <t>2011.22</t>
  </si>
  <si>
    <t>Vol. 155 SOFTWARE PROCESS IMPROVEMENT AND CAPABILITY DETERMINATION, pp. 197-199</t>
  </si>
  <si>
    <t>Rout, T.</t>
  </si>
  <si>
    <t>High Levels of Process Capability in CMMI and ISO/IEC 15504</t>
  </si>
  <si>
    <t>The recent release of CMMI V1.3 incorporates a number of changes to the model and framework: one of the more interesting is the decision to do away with Capability Levels 4 and 5 in the Continuous  Representation, while retaining the high levels of Organizational Maturity. This paper examines some of the issues that may have driven this decision, and explores the opportunity provided for greater  interaction between CMMI and ISO/IEC 15504.</t>
  </si>
  <si>
    <t>This paper examines some of the issues that may have driven the decision on CMMI V1.3 to do away with Capability Levels 4 and 5 in the Continuous Representation, while retaining the high levels of Organizational Maturity; and explores the opportunity provided for greater interaction between CMMI and ISO/IEC 15504.</t>
  </si>
  <si>
    <t>The paper does not address project management in high maturity neither presents any statistical techniques or methods that can be applied on project management in high maturity.
It targets some improvements of CMMI v. 1.3.</t>
  </si>
  <si>
    <t>The purpose of this paper is to provide the software engineer with tools from the field of manufacturing as an aid to improving software process and product quality. Process involves classical manufacturing methods, such as statistical quality control applied to product testing, which is designed to monitor and correct the process when the process yields product quality that fails to meet specifications. Product quality is measured by metrics, such as failure count occurring on software during testing. When the process and product quality are out of control, we show what remedial action to take to bring both the process and product under control. NASA Space Shuttle failure data are used to illustrate the process methods. © Springer Science+Business Media, LLC 2009.</t>
  </si>
  <si>
    <t>CMC, part of the TATA Group, is a leading Embedded. Engineering and IT consulting firm based in Hyderabad, India. CMC is customer focused with an emphasis on quality which is evidenced through the  achievement of ISO 9001, SEI-CMMI Level 5 and Auto SPICE Level 3 certifications for its operations in all of its delivery centers. CMC has been continuously striving for Process innovation with the ultimate  goal of achieving productivity improvements to the delight of customer. CMC observes that process innovation has a direct correlation to the customer satisfaction levels. Coupled with the effective  project management, vision driven leadership has shown an increasing trend in the customer satisfaction index. As a matured organization it was imperative that a sustainable rewarding culture for  process improvements was developed and nurtured. Process improvements at CMC are triggered with the objective of improving granular level planning and in order to improve a process we change the  tasks. Tasks may be eliminated or combined. The sequence in which they are performed may be changed. The location where they are performed or the people doing them may be changed. And, the  method of accomplishing them may be changed, often by changing tools and equipment. When these changes are well conceived they can produce positive results in two ways, - better results and lower  costs.</t>
  </si>
  <si>
    <t>Software engineering management demands the measurement, evaluation and improvement of the software processes and products. However, the utilization of measurement and analysis in software  engineering is not very straightforward. It requires knowledge on the concepts of measurement, process management, and statistics as well as on their practical applications. We developed a systematic  approach to evaluate the suitability of a software process and its measures for quantitative analysis, and have applied the approach in several industrial contexts. This paper explains the experience of  evaluating a task management process and related measures of a government research agency. The agency had not defined the task management and measurement processes, and the performance data  were gathered from a change management tool. We spent six person-days performing the assessment and analyzing data from 92 process executions. We observed that as systematic approaches have become available, software organizations are able to readily apply quantitative techniques.</t>
  </si>
  <si>
    <t>Variation is inherent to a process, and process management demands understanding the nature of variation in quantitative terms, for evaluation and prediction purposes. This understanding requires  the identification of process indicators that build the system of variation. To utilize quantitative techniques to understand and improve a software process, more indicators are needed than in a  manufacturing process. The need to identify the indicators of a software process and the lack of a generic approach to assess the ability of a software process for quantitative management encouraged  us to carry out a sequence of studies that resulted in the development of an Assessment Approach for Quantitative Process Management (A(2)QPM). This paper explains an application of the A(2)QPM  to the test development process of an avionics software project and presents the results. The study aimed at understanding the effect of the test design stage and the effect of internal reviews as verification  activities in test development, with respect to process productivity and product quality measures. The measurement data collected during the execution of the processes were analyzed by control charts  to observe the evidence of process stability. The mean values of measurement data were utilized to make performance comparisons between the various executions of the test development process. The  results showed that process productivity was unaffected, but the test procedure quality was positively influenced by the application of test design and internal reviews. The utilization of the A(2)QPM as a  guide for the quantitative implementation enabled the systematic evaluation of the test development process and measures prior to analysis. This resulted in the identification of process clusters having stable variation.</t>
  </si>
  <si>
    <t>2011.27</t>
  </si>
  <si>
    <t>Second International Conference on Digital Manufacturing Automation (pp. 919–921). inproceedings. http://dx.doi.org/10.1109/ICDMA.2011.227</t>
  </si>
  <si>
    <t>Yao, Y., Feng, H., Zhao, L., &amp; Yan, P.</t>
  </si>
  <si>
    <t>Research and Development of CAPP and Quality Control Integrated System</t>
  </si>
  <si>
    <t>With the higher requirements on quality of products in the market, an integrated Q&amp;P system based on the integration of CAPP (Computer-Aided Process Planning) with quality control technology is developed, and it respectively adopts SPC (Statistical Process Control) and process documents as its key quality control technology and direction. Then, the connection between network-based CAPP and quality control is established by the integration of CAPP resources with quality resources of the whole enterprise. In addition, based on the third-party COM component and C# software develop platform, several software packages such as CAPP process documents compiling, SPC and control charts are built to meet the demands for real-time data acquisition, statistic analysis and quality control in network-based manufacturing.</t>
  </si>
  <si>
    <t>This paper presents an integrated Q&amp;P system based on the integration of CAPP (Computer-Aided Process Planning) with quality control technology, and it respectively adopts SPC (Statistical Process  Control) and process documents as its key quality control technology and direction.
Based on the third-party COM component and C# software develop platform, several software packages such as CAPP process documents compiling, SPC and control charts are built to meet the  demands for real-time data acquisition, statistic analysis and quality control in network-based manufacturing.</t>
  </si>
  <si>
    <t>2011.28</t>
  </si>
  <si>
    <t>Many software development organizations invest heavily in the requirements engineering process programmes, and with good reason. They fail, however, to maximize a healthy return on investment. This paper explores factors that influence requirements process improvement (RPI) with the aim to explain how the attributes of the underpinning process affect both the quality and associated costs of the requirements specification delivered to the customer. Although several tools and techniques have been proposed and used for RPIs, many lack a systematic approach to RPI or fail to provide RPI teams with the required understanding to assess their effectivity. The authors contend that the developed quality-cost RPI descriptive model is a generic framework, discipline and language for an effective approach to RPI. This descriptive model allows a systematic enquiry that yields explanations and provides RPI stakeholders with a common decision making framework. The descriptive model was validated by practicing process improvement consultants and managers and makes a contribution towards understanding of the quality-cost dynamics of RPI. To address the acknowledged deficiencies of RPI, the authors further suggest a generic RPI model and approach that integrates statistical process control (SPC) into system dynamics (SD). The approach enables RPI teams to steer for a cost-effective and successful RPI. © 2011 Springer-Verlag.</t>
  </si>
  <si>
    <t>2010.01</t>
  </si>
  <si>
    <t>Vol. 78SECURITY-ENRICHED URBAN COMPUTING AND SMART GRID, pp. 554-559</t>
  </si>
  <si>
    <t>Akiyama, Y.</t>
  </si>
  <si>
    <t>How Process Helps You in Developing a High Quality Medical Information System</t>
  </si>
  <si>
    <t>A medical information system is one extreme in using tacit knowledge that patricians and medical experts such as medical doctors use a lot but the knowledge may include a lot of experience information  and be not explicitly formulated or implied. This is simply different from other discipline areas such as embedded engineering systems. Developing a mechanical system critically depends on how  effectively such various knowledge is organized and integrated in implementing a system. As such, the development process that customers, management, engineers, and teams are involved must be  evaluated from this view point. Existence of tacit knowledge may not be sensed well enough at project beginning, however it is necessary for project success. This paper describes the problems and how  the Personal Software Process (PSP(1)) and Team Software Process (TSP(2)) manage this problem and then typical performance results are discussed. It may be said that PSP individual and TSP team are  CMMI(2) level 4 units respectively.</t>
  </si>
  <si>
    <t>This paper describes the problems related to knowledge organization on medical information systems development and how the Personal Software Process  (PSP) and Team Software Process (TSP) manage this problem and then typical performance results are discussed.</t>
  </si>
  <si>
    <t>The paper does not address project management in high maturity neither presents any statistical techniques or methods that can be applied on project management in high maturity.
It targets the identification of tacit knowledge at the beginning of the projects.</t>
  </si>
  <si>
    <t>The software capability maturity model has become a popular model for enhancing software development processes with the goal of developing high-quality software within budget and schedule. The  software cost estimation model, constructive cost model, in its last update (Constructive cost model II) has a set of :seventeen cost drivers and a set of five scale factors. Process maturity is one of the Jive  scale factors and its ratings are based on software capability maturity model. Tins paper examines the effect of process maturity on software development effort hi deriving a new set of constructive cost  model II's PMAT rating values based on the most recent version of CMMI, i.e., capability maturity model integration. The precise data for the analysis was collected from the record of 40 historical projects  which spanned the range of capability maturity model integration levels from level I (lower half and upper half) to level 4, where eight data points were collected from each level. We followed the ideal  scale factor method in order to withhold the effect of the constructive cost model II's PMAT scale factor. All prediction accuracies were measured using PRED. The snub; showed that the proposed model  (with the PMAT rating values) yielded better estimates as compared to the generic., constructive cost model II model's estimates.</t>
  </si>
  <si>
    <t>Quantitative quality management and prediction are significant challenges in open source software development. While anyone could access to source code through the code repository, it is not easy to perform a quantitative assessment and/or prediction of the software quality. To provide a mean of quantitative management utilizing a code repository, this paper proposes a mathematical modeling of source code churn-a growth curve model based on a non homogeneous Poisson process. An empirical work using 12 packages in Eclipse is performed, and the results show: (1) an inflection S shaped curve model could be well fitted to actual data, and (2) the proposed model could predict the code churn in the next 5 months with less than 10% error.</t>
  </si>
  <si>
    <t>Organizations define strategies and establish business goals aiming to be competitive. The process performance analysis supports goals monitoring, allowing to detect and to treat threats to goals achievement. In this context, measurement is essential. The collected data for measures are used to analyze the process performance and to guide informed decisions that lead to the achievement of business and technical goals. For software organizations, the process performance analysis is a high maturity practice. In this context, although there are several standards that address the importance of software measurement and its use in process performance analysis, the vocabulary used by these standards concerning software measurement is diverse. In order to establish a conceptualization regarding this domain, we developed a Software Measurement Ontology (SMO), grounded in the Unified Foundational Ontology. In this paper, we present a fragment of SMO with focus on software process behavior analysis. © 2010 IEEE.</t>
  </si>
  <si>
    <t>Software measurement is a key process for software process improvement. Measurement provides organizations with the objective information they need to make informed decisions that impact their business performance. Nowadays, there are several process quality models and standards that point out the importance of software measurement, such as CMMI. Unfortunately, the vocabulary used by those models concerning software measurement is diverse. This leads to misunderstanding and problems related to the jointly use of different standards. In this paper, we present a fragment of a Software Measurement Ontology (SMO) with focus on measurement at high maturity levels. In order to establish a basic conceptualization regarding this domain, the Unified Foundational Ontology was used to ground SMO. © 2010 IEEE.</t>
  </si>
  <si>
    <t>Software organizations have increased their interest on software process improvement (SPI). In high maturity levels, SPI involves implementing statistical process control (SPC), which requires measures and data that are suitable for this context. However, this has been pointed in the literature as one of the main obstacles for a successful implementation of SPC in SPI efforts. This paper presents an instrument for evaluating the suitability of measurement repositories in order to support software organizations implementing SPC. © 2010 ACM.</t>
  </si>
  <si>
    <t>Software engineers are always aiming at improving software processes and products. However, the adoption of these improvements on software organizations must be aligned to their strategic goals. Otherwise, these improvements may not improve the organization. However, to guarantee this alignment can be complex, since improvement initiatives would have to be planned and monitored considering aspects starting from strategic level and going all the way to the organization daily operations. Thus, this work presents an approach to define and monitor software improvement goals, which are decompositions of strategic goals and are related to software products or processes. Our approach comprises strategic, tactical and operational planning activities, always aiming at strategic alignment. As important tools to monitor the goals defined, software measurement and statistical process control are also considered. An infrastructure to monitor the goals is described, and also an experience of use of the approach at a Brazilian software development organization. © 2010 Springer-Verlag.</t>
  </si>
  <si>
    <t>2010.08</t>
  </si>
  <si>
    <t>IEEE International Conference on Automation Science and Engineering (pp. 319–325). inproceedings. http://dx.doi.org/10.1109/COASE.2010.5584605</t>
  </si>
  <si>
    <t>Bering, T. P. K., &amp; Veldhuis, S. C.</t>
  </si>
  <si>
    <t xml:space="preserve">A Quality Framework to check the applicability of engineering and statistical assumptions for automated gauges. </t>
  </si>
  <si>
    <t>In high-volume part manufacturing, interactions between program data and program flow can depart significantly from the initial statistical assumptions used during software development. This is a particular challenge for industrial gauging systems used in automotive part production where the applicability of statistical models affects system correctness. This paper uses a Quality Framework to track high-level engineering and statistical assumptions during development. Statistical Process Control (SPC) metrics define an “in-control” region where the statistical assumptions apply, and an outlier region where they do not apply. The gauge is monitored on-line to verify that production corresponds to the area of the operation where the gauge algorithms are known to work. If outliers are detected in the on-line manufacturing process, then parts can be quarantined, improved gauging algorithms selected, and/or process improvement activities can be initiated.</t>
  </si>
  <si>
    <t>This paper uses a Quality Framework to track high-level engineering and statistical assumptions during the development of industrial gauging systems used in automotive part production where the applicability of statistical models affects system correctness. Statistical Process Control (SPC) metrics define an “incontrol” region where the statistical assumptions apply, and an outlier region where  they do not apply. The gauge is monitored on-line to verify that production corresponds to the area of the operation where the gauge algorithms are known to work. If outliers are detected in the  in-line manufacturing process, then parts can be quarantined, improved gauging algorithms selected, and/or process improvement activities can be initiated.</t>
  </si>
  <si>
    <t>The paper focus on manufactoring industrial gauging systems and does not present approaches for software engineering.
It uses SPC to monitor the values of the gauge measurement.</t>
  </si>
  <si>
    <t>In the traditional project management discipline, performance tracking is based on analysis and comparisons between the performance in a given moment of the project and the planned performance. The quantitative project management proposed in CMMI model allows predicting the current and future performance based on performance models. The Six Sigma methodology supports these models through statistical tools that are suitable for the quantitative management implementation. This paper presents a case in the definition of performance models based in CMMI and Six Sigma and their application in productivity prediction on the projects of a software organization. © Springer Science+Business Media B.V. 2010.</t>
  </si>
  <si>
    <t>The VSS X̅ chart is known to perform better than the traditional X̅ control chart in detecting small to moderate mean shifts in the process. Many researchers have used this chart in order to detect a process mean shift under the assumption of known parameters. However, in practice, the process parameters are rarely known and are usually estimated from an in-control Phase I data set. In this paper, we evaluate the (run length) performances of the VSS X̅ control chart when the process parameters are estimated and we compare them in the case where the process parameters are assumed known. We draw the conclusion that these performances are quite different when the shift and the number of samples used during the phase I are small.</t>
  </si>
  <si>
    <t>2010.11</t>
  </si>
  <si>
    <t>ITNG2010 - 7th International Conference on Information Technology: New Generations, pp. 968-973</t>
  </si>
  <si>
    <t>Cavalcante, U. and Girardi, R.</t>
  </si>
  <si>
    <t>An overview of the MADAE-IDE multi-agent system development environment</t>
  </si>
  <si>
    <t>The agent-oriented development paradigm has achieved a high maturity level over the last decade. However, integrated development environments supporting all phases of agent-oriented development are still missing. This paper presents the MADAE-IDE environment, an integrated knowledge-based environment that automates the MADAE-Pro multi-agent software development process. Part of a case study aiming at the environment evaluation is already shown. © 2010 IEEE.</t>
  </si>
  <si>
    <t>This paper presents the MADAE-IDE environment, an integrated knowledge-based environment that automates the MADAEPro multi-agent software development process.</t>
  </si>
  <si>
    <t>The paper does not address project management in high maturity neither presents any statistical techniques or methods that can be applied on project management in high maturity.
It targets agent-oriented development paradigm maturity evolution.</t>
  </si>
  <si>
    <t>As high maturity process improvements receives growing attention, the implementation of it becomes urgent. This paper first analyzes the highly demands in CMMI high maturity  process improvements. Then a process optimization method is brought up. There are five steps in this method: they are VPML-based process modeling, automated process simulation, process evaluation, rule-based process optimization, and identification of optimized processes’ priority. The last step uses AHP-based decision making method to sort the optimized processes according to their satisfaction to the organization’s quality and process performance objectives. Finally, the paper demonstrates how the process optimization method can be applied to CMMI Level 4 and Level 5.</t>
  </si>
  <si>
    <t>2010.13</t>
  </si>
  <si>
    <t>Proceedings - Asia-Pacific Software Engineering Conference, APSEC, pp. 433-442</t>
  </si>
  <si>
    <t>Ferreira, A., Machado, R. and Paulk, M.</t>
  </si>
  <si>
    <t>Quantitative analysis of best practices models in the software domain</t>
  </si>
  <si>
    <t>Organizations are adopting multiple best practices models to improve overall performance. Their objective is to capture the cumulative added value of each model into one single environment. These multimodel environments raise several challenges; selection and composition of models are not straightforward tasks. This paper proposes an approach to help address these challenges by comparing models at a quantitative level. We propose a characterization of size of a model as a measure of scope coverage and detail of descriptions when compared to a reference model and model complexity in terms of architectural structural connectedness. An example of applying the proposed approach is described in an Industrial context where a multimodel process solution was evolved from CMMI-Dev level 3 to level 5. © 2010 IEEE.</t>
  </si>
  <si>
    <t>This paper proposes an approach to help address the selection and composition of best practices models by comparing models at a quantitative level.</t>
  </si>
  <si>
    <t>The paper does not address project management in high maturity neither presents any statistical techniques or methods that can be applied on project management in high maturity.
It targets adopting multiple best practices models to improve overall performance.</t>
  </si>
  <si>
    <t>Software inspections allow finding and removing defects close to their point of injection and are considered a cheap and effective way to detect and remove defects. A lot of research work has focused on understanding the sources of variability and improving software inspections performance. In this paper we studied the impact of inspection review rate in process performance. The study was carried out in an industrial context effort of bridging the gap from CMMI level 3 to level 5. We supported a decision for process change and improvement based on statistical significant information. Study results led us to conclude that review rate is an important factor affecting code inspections performance and that the applicability of statistical methods was useful in modeling and predicting process performance.</t>
  </si>
  <si>
    <t>2010.15</t>
  </si>
  <si>
    <t>Proceedings - 9th IEEE/ACIS International Conference on Computer and Information Science, ICIS 2010, pp. 708-713</t>
  </si>
  <si>
    <t>Kim, J.A. and Choi, S.Y.</t>
  </si>
  <si>
    <t>Identifying the process capability of the ontology development processes</t>
  </si>
  <si>
    <t>Identifying what to improve can be first step for improving something. To construct the product with good quality, process is more critical than the testing after development. It is the reason why the development process is important and why we should improve the process. Since the number of domain to use ontology has been increased, the quality of ontology is important. To construct good quality ontology, we need high maturity development process. Also we need to improve the ontology development methodology. We applied CMMI framework to evaluate the ontology development process and to identify what and how to improve the ontology development methodology. © 2010 IEEE.</t>
  </si>
  <si>
    <t>This paper applies CMMI framework to evaluate the ontology development process and to identify what and how to improve the ontology development methodology.</t>
  </si>
  <si>
    <t>The paper does not address project management in high maturity neither presents any statistical techniques or methods that can be applied on project management in high maturity.
It targets ontology development process improvement.</t>
  </si>
  <si>
    <t>2010.16</t>
  </si>
  <si>
    <t>Vol. 416th Americas Conference on Information Systems 2010, AMCIS 2010, pp. 2736</t>
  </si>
  <si>
    <t>Kurze, C. and Gluchowski, P.</t>
  </si>
  <si>
    <t>Computer-aided warehouse engineering (CAWE): Leveraging MDA and ADM for the development of data warehouses</t>
  </si>
  <si>
    <t>During the last decade, data warehousing has reached a high maturity and is a well-accepted technology in decision support systems. Nevertheless, development and maintenance are still tedious tasks since the systems grow over time and complex architectures have been established. The paper at hand adopts the concepts of Model Driven Architecture (MDA) and Architecture Driven Modernization (ADM) taken from the software engineering discipline to the data warehousing discipline. We show the works already available, outline further research directions and give hints for implementation of Computer-Aided Warehouse Engineering systems.</t>
  </si>
  <si>
    <t>This paper adopts the concepts of Model Driven Architecture (MDA) and Architecture Driven Modernization (ADM) taken from the software engineering discipline to the data warehousing discipline. They show the works already available, outline further research directions and give hints for implementation of Computer-Aided Warehouse Engineering systems.</t>
  </si>
  <si>
    <t>The paper does not address project management in high maturity neither presents any statistical techniques or methods that can be applied on project management in high maturity.
It targets data warehousing.</t>
  </si>
  <si>
    <t>2010.17</t>
  </si>
  <si>
    <t>IEEE EDUCON 2010 Conference (pp. 1955–1963). inproceedings. http://dx.doi.org/10.1109/EDUCON.2010.5492445</t>
  </si>
  <si>
    <t>Llamosa-Villalba, R., &amp; Aceros, S. E. M.</t>
  </si>
  <si>
    <t>Process Management Model for Higher Education: Improvement of educational programs in software quality</t>
  </si>
  <si>
    <t>This paper presents a Processes Management Model for Higher Education (PMMHE) characterization. With the PMMHE is possible to produce a comparative measurement system (benchmarking) of organizational, tactical, logistical and operational processes for formation, training and coaching programs in higher education institutions. The current PMMHE's release has impact on engineering programs and emerges as a strategy of the Colombian Government in its effort to articulate the university and industry, particularly the software industry and education of software engineering and their related areas at technical, technological and professional levels. The model is defined as knowledge management tool, which provides a scenario of variables and requirements classified by process categories and areas, practices, resources and products of processes, in which the institutions can to develop assessment practices to exchange resources, knowledge assets and best practices. This scenario is seeking to promote the establishment of a process improvement environment in higher education programs of engineering. It is very important to emphasize that the model's strategy is the transition from the subjective to the objective, for obtaining impact and spread and internalization knowledge, beyond the mission statement of institutions. This derivation from hypotheses to the thesis supported in facts, leads the formal use of statistical process control for knowledge management which includes the measurement systems analysis and collect measures about teaching - learning collective and individual processes under constantly balancing between the theory and the practice about the scientific and professional aspect. Also, this paper presents the lessons learned and the assessment for applying the model to 58 companies and 5 institutions of higher education related with the software industry in Colombia.</t>
  </si>
  <si>
    <t>This paper presents a Processes Management Model for Higher Education (PMMHE) characterization. With the PMMHE is possible to produce a comparative measurement system (benchmarking) of  organizational, tactical, logistical and operational processes for formation, training and coaching programs in higher education institutions. The model is defined as knowledge management tool, which provides a scenario of variables and requirements classified by process categories and areas, practices, resources and products of processes, in which the institutions can to develop  assessment practices to exchange resources, knowledge assets and best practices.</t>
  </si>
  <si>
    <t>The paper focus on higher education of engineering.</t>
  </si>
  <si>
    <t>2010.18</t>
  </si>
  <si>
    <t>Vol. 3ICCMS 2010 - 2010 International Conference on Computer Modeling and Simulation, pp. 400-402</t>
  </si>
  <si>
    <t>Mei, Y. and Ding, J.</t>
  </si>
  <si>
    <t>Software measurement process capability maturity model</t>
  </si>
  <si>
    <t>Both software organizations and the academic community are aware that the software measurement process is in need of future support. Academic community has a lot of research in the software measurement theory, methods, tools, etc. Software organizations are also implement measurement activity with various ways. However, there is a problem: how about their measurement process in the end? It addresses this problem by creating a specialized Software Measurement Process Capability Maturity Model (SMP-CMM). SMP-CMM including five maturity levels: initial, tentatively, defined, compesive and optimized. The model focus on the basic practice areas which should be implementing of every level, it helps the originations to assess their measurement process and provides guidance for them to a higher maturity level. © 2010 IEEE.</t>
  </si>
  <si>
    <t>This paper proposes a specialized Software Measurement Process Capability Maturity Model (SMP-CMM), including five maturity levels: initial, tentatively, defined, compesive and optimized. The model focus on the basic practice areas which should be implementing of every level, it helps the originations to assess their measurement process and provides guidance for them to a higher maturity level.</t>
  </si>
  <si>
    <t>The paper does not address project management in high maturity neither presents any statistical techniques or methods that can be applied on project management in high maturity.
It proposes a maturity model.</t>
  </si>
  <si>
    <t>In the IT industry, customers want the vendor organisations to deliver defect free software within agreed and negotiated timeframe. This task can be achieved through combination of two approaches - process-oriented approach and quantitative control of the process. The first one deals with defining a process for a project to follow and the second one deal with quantitative project management techniques used to control various parameters to bring process under control. Through these quantitative techniques, quality goals are set at the start of the project during project initiation phase and these goals are monitored at different milestones as defined in the project plan. Through this approach, an early signal can be detected if the process goes out of control. Thus, a combination of process management and quantitative management improves the delivered quality. In this paper, practical and real-time development project experiences have been used to come up with a systematic approach for quantitative project management for better quality of deliverables. The paper discusses different tools and monitoring mechanisms that can be employed during project execution and possible benefits obtained from this approach. The tone of the paper is in prescriptive manner and is based on best practices across different organisations. Copyright © 2010 Inderscience Enterprises Ltd.</t>
  </si>
  <si>
    <t>2010.20</t>
  </si>
  <si>
    <t>KMIS 2010 - Proceedings of the International Conference on Knowledge Management and Information Sharing, pp. 213-217</t>
  </si>
  <si>
    <t>Rios, B., Ramírez, S. and Rodríguez-Elias, O.</t>
  </si>
  <si>
    <t>Modeling knowledge flows in software project management processes</t>
  </si>
  <si>
    <t>Software development SMEs interested in launching a KM initiative or software project managers working on taking their KM initiative to the next level, need to assess what strategy will best fit their knowledge needs and which will be the most likely to succeed based on their social, cultural and technological aspects. Taking into account the social and cultural characteristics of Mexican software development SMEs, the Mexican Ministry of the Economy encouraged the creation and adoption of the NMX-I-059-NYCE-2005 Standard. The main goal of this standard is help SMEs become more competitive and reach higher maturity levels. However, SMEs adopting or implementing this standard sometimes experience difficulties and problems in their daily software activities. In this paper, we model ongoing knowledge flows as an adaptation to Choo's framework, applied to the project portfolio management process as defined in such standard. In addition, we present some strategies followed by Mexican software development SMEs while conducting a SPI program for maturity levels 1 and 2.</t>
  </si>
  <si>
    <t>This paper models ongoing knowledge flows as an adaptation to Choo’s framework and applies to the project portfolio management process as defined in NMX-I-059-NYCE-2005 Standard. In addition, they present some strategies followed by Mexican software development SMEs while conducting a SPI program for maturity levels 1 and 2.</t>
  </si>
  <si>
    <t>The paper does not address project management in high maturity neither presents any statistical techniques or methods that can be applied on project management in high maturity.
It targets knowledge management and helps project management not in high maturity.</t>
  </si>
  <si>
    <t>In this paper, we present a framework for the delivery of Information Technology (IT) services based on Continuous Quality Improvement (CQI) initiatives. Starting with the Capability Maturity Model (CMM), we develop a process-oriented approach that utilizes Statistical Process Control (SPC) to incrementally improve operational IT processes over time. We apply the framework to the Change Management process of a large IT environment for a trading services firm, and show how failure-rates of the Change Management process were quantified and subsequently reduced. The approach presented in this paper is general in nature and can be extended to many other operational IT service functions to help evaluate the effectiveness of managerial actions and decision-making in an ongoing effort to produce better operational results throughout the organization. Copyright © 2010, Unisys Corporation. All rights reserved.</t>
  </si>
  <si>
    <t>2010.22</t>
  </si>
  <si>
    <t>2010 International Conference on Computational Intelligence and Software Engineering, CiSE 2010</t>
  </si>
  <si>
    <t>Shi, Y.</t>
  </si>
  <si>
    <t>Optimize transition stages of the integrated SPC/EPC process using neural network and improved ant colony algorithm</t>
  </si>
  <si>
    <t>Product quality plays an important role in facing competition and gaining competitiveness. Both Engineering Process Controllers (EPC) and Statistical Process Control (SPC) are effective methods of monitoring and adjusting the transition stages to improve process quality. At the same time, neural network was adopted to monitor the process and a flexible model is developed to determine optimal adjustable point for the integrated SPC/EPC. We adopt the improved ant colony algorithm to deal with the above model under the advanced machine choose rule: After all ants crawled, this algorithm could adjust pheromone aiming at whether it got into part convergence, this could help algorithm to get best solution faster. In the end, simulation experiments are done to verify the advantages. Results show that this algorithm can not only reduce the volatility of the process output and enhance system performance; and the integrated control method is more potential cost advantages. ©2010 IEEE.</t>
  </si>
  <si>
    <t>This paper focuses on monitoring the manufacturing process disturbance and identifying the nature of the process disturbance with the help of  artificial neural networks (ANNS). And all-possible-regression selection procedure is used to solve the issue of finding the network’s appropriate input vectors. In order to evaluate the effectiveness, a simulation experiment is done to compare ANN method with commonly SPC methods in the integrated SPC/EPC process.</t>
  </si>
  <si>
    <t>The paper address manufacturing process transient periods.</t>
  </si>
  <si>
    <t>Software measurement has become a vital process in software organizations due its significant role in software management and software process improvement. A number of models and frameworks have been developed to support organizations to plan their measurement processes based on their goals. Goals Questions Metrics (GQM), Goal Question Indicator Model (GQIM) and Measurement Information Model (MIM) are among such models with various extensions. However, as the sizes of the software organizations and the number of stakeholders become larger, the measurement frameworks become more complex due to the high number of goals as well as the horizontal and vertical dependencies among them. These call for the need to have more visible and structured measurement process, which would enable prioritization and traceability. This paper discusses such a framework, called Structured Prioritized Goal Question Metrics (SPGQM) and a case study conducted in a CMMI Level 5 certified company in order to validate this framework. © 2010 IEEE.</t>
  </si>
  <si>
    <t>This paper presents an overview of quantitative analysis techniques for software quality and their applicability during the software development life cycle (SDLC). This includes the Seven Basic Tools of Quality, Statistical Process Control, and Six Sigma, and it highlights how these techniques can be used for managing and controlling the quality of software during specification, design, implementation, testing, and maintenance. We verify whether or not these techniques, which are generally accepted for most projects, most of the time, and have value that is recognized by the peer community, have indeed been included in the SWEBOK Guide. © 2010 IEEE.</t>
  </si>
  <si>
    <t>This paper presents an overview of quantitative analysis techniques for software quality and their applicability during the software development life cycle (SDLC). This includes the Seven Basic Tools of  Quality, Statistical Process Control, and Six Sigma, and it highlights how these techniques can be used for managing and controlling the quality of software during specification, design, implementation,  testing and maintenance.</t>
  </si>
  <si>
    <t>Monitoring the stability of the software process in the lower level companies is a challenging issue to software engineers. In this paper, SPC is applied to software metrics. Defect Density, Review  Performance and Rework percentage and results after applying the SPC to various processes of software are discussed and analyzed, using control charts, the most sophisticated tools of SPC. The  difficulties in the application of Statistical Process Control to lower level software organization are observed and relevant suggestions are provided.</t>
  </si>
  <si>
    <t>Monitoring the stability of the software process in the lower level companies is a challenging issue to software engineers. In this paper, SPC is applied to software metrics. Defect Density, Review Performance and Rework percentage and results after applying the SPC to various processes of software are discussed and analyzed, using control charts, the most sophisticated tools of SPC. The difficulties in the application of Statistical Process Control to lower level software organization are observed and relevant suggestions are provided.</t>
  </si>
  <si>
    <t>2010.27</t>
  </si>
  <si>
    <t>Scopus
IEEE</t>
  </si>
  <si>
    <t>IEEE Transactions on Industrial Informatics. Vol. 6(2), pp. 155-165</t>
  </si>
  <si>
    <t>Vyatkin, V. and Dubinin, V.</t>
  </si>
  <si>
    <t>Refactoring of execution control charts in basic function blocks of the IEC 61499 standard</t>
  </si>
  <si>
    <t>This paper deals with refactoring of execution control charts of IEC 61499 basic function blocks as a means to improve the engineering support potential of the standard in development of industrial control applications. The main purpose of the refactoring is removal of arcs without event inputs. Extended refactoring, proposed in this paper, also helps to get rid of potential deadlock states. The ECC refactoring is implemented as a set of graph transformation rules. A prototype has been implemented using the AGG software tool. The refactoring can help in implementing equivalent transformation of control programs without introducing errors. © 2006 IEEE.</t>
  </si>
  <si>
    <t>This paper deals with refactoring of execution control charts of IEC 61499 basic function blocks as a means to improve the engineering support potential of the standard in development of industrial control applications.</t>
  </si>
  <si>
    <t>The paper address industrial automation practice.</t>
  </si>
  <si>
    <t>2010.28</t>
  </si>
  <si>
    <t>Ing. y Univ. 14, 117–136.</t>
  </si>
  <si>
    <t>Zambrano-Rey, G.M., Fuquene-Retamoso, C.E., Aguirre-Mayorga, H.S.</t>
  </si>
  <si>
    <t>Aplicativo para el control estadistico de procesos en linea integrado a un sistema de manufactura flexible</t>
  </si>
  <si>
    <t>This work proposes a new procedure for enhancing the monitoring of industrial processes in organizations with highly integrated systems. Manufacturing Execution Systems (MES) permit an effective integration between Enterprise Resource Planning software and Flexible Manufacturing Systems at the shop floor. Based on a previously-developed integration between these two systems, a MES layer-based procedure for Statistical Process Control (SPC) is developed. This piece of software solves problems such as connectivity, data acquisition and alarm-based data analysis based on both control specifications and limits and cause-analysis through decision trees. This work can be part of any process and does not require any additional MES software, which reduces costs and maintenance. This software was tested through an artificial-vision-based quality control station with mechanic parts automated through an FMS system.</t>
  </si>
  <si>
    <t>This paper proposes a new procedure for enhancing the monitoring of industrial processes in organizations with highly integrated systems.</t>
  </si>
  <si>
    <t>Software is constantly evolving owing to new user requirements, product features, bug fixes, and technologies. Software evolution is “the dynamic behavior of programming systems as they are maintained and enhanced over their lifetimes.” Project teams should continually monitor and control software to ensure it follows desirable evolution paths.</t>
  </si>
  <si>
    <t>The Software Capability Maturity Model (SW-CMM) has become a popular model for enhancing software development processes with the goal of developing high-quality software within budget and  schedule. The software cost estimation model, COnstructive COst MOdel (COCOMO), in its last update (COCOMO II) has a set of seventeen cost drivers and a set of five scale factors. Process Maturity  (PMAT) is one of the five scale factors and its ratings are based on SW-CMM. This paper investigates the impact of process maturity on software development Schedule (cycle time) by deriving a new set of  COCOMO II's PMAT rating values based on the most recent version of CMM, i.e. Capability Maturity Model Integration (CMMI). The precise data for the analysis were collected from the record of 40  historical projects which spanned the range of CMMI Levels, from Level 1 (Lower half and Upper half) to Level 4, where eight data points were collected from each level. The Ideal Scale Factor (ISF)  ethod  is  applied in order to withhold the effect of the COCOMO II's PMAT scale factor. All prediction accuracies evaluations were measured using PRED (.20). The study shows that the proposed model (with the  new PMAT rating values) produced better schedule estimates as compared to the generic COCOMO II model's schedule estimates.</t>
  </si>
  <si>
    <t>Monitoring software processes is a non trivial task. Recently many authors have suggested the use of Statistical Process Control (SPC) for monitoring software processes, while others have pointed out its potential pitfalls. Indeed, the main problem is that SPC is often used ``as is{''} without the appropriate customizations or extensions needed for making it applicable to software contexts. This work points out and discusses four main issues related to software process monitoring and highlights how SPC can be used as solution to address each problem. The solutions arise from experience collected by the authors during empirical investigations in industrial contexts. As so, this work is intended as a first step in clarifying how SPC can contribute to practically solve some monitoring issues and guide practitioners towards a more disciplined and correct use of the approach in controlling software processes.</t>
  </si>
  <si>
    <t>The escalating demands on the development of software products require software organizations to produce mature software processes that are capable of providing the required levels of quality and productivity. The implementation of statistical process control (SPC) in performance process analysis uses data collected during the course of the project to analyze the behavior of organization processes, identifying actions that are needed for the stabilization and improvement of those processes. An essential element for the SPC application is the suitability of the measures being used. This paper presents the approach proposed in a doctorate thesis to support organizations obtain and maintain measurement repository suitable for SPC, as well as to perform measurements appropriate in this context. The approach is composed by an Instrument for Evaluating the Suitability of a Measurement Repository to SPC, a Software Process Measurement Ontology and a Body of Recommendations for Software Measurement.</t>
  </si>
  <si>
    <t>2009.04</t>
  </si>
  <si>
    <t>12th Iberoamerican Conference on Requirements Engineering and Software Environments, IDEAS 2009</t>
  </si>
  <si>
    <t>Bezerra, C.b., Coelho, C., Pires, C. and Bessa Albuquerque, A.</t>
  </si>
  <si>
    <t>Performance models to predict the productivity of projects: A practical application</t>
  </si>
  <si>
    <t>In the traditional project management discipline, the performance monitoring is based on analysis and comparison between the performance in a given moment of the project and the planned performance. The quantitative project management proposed in CMMI model allows predicting the current and future performance based on performance models. The Six Sigma methodology supports these models through statistical tools that are suitable for the quantitative management. This paper presents an experience on the definition of performance models based in CMMI and Six Sigma and their application on the projects of a software organization.</t>
  </si>
  <si>
    <t>This paper presents an experience on the definition of performance models based in CMMI and Six Sigma and their application on the projects of a software organization.</t>
  </si>
  <si>
    <t>The paper presents a model that can be used on quantitative project management on high maturity.
BUT
Could not find the entire paper.</t>
  </si>
  <si>
    <t>The paper addresses statistical process control (SPC) mentioning methods that can be applied on project management in high maturity. (CI3)
 The paper could not had its full texts accessed.</t>
  </si>
  <si>
    <t>During the past 20 years Maturity Models (MM) become a buzzword in the ICT world. Since the initial Crosby's idea in 1979, plenty of models have been created in the Software &amp; Systems Engineering domains, addressing various perspectives. By analyzing the content of the Process Reference Models (PRM) in many of them, it can be noticed that people-related issues have little weight in the appraisals of the capabilities of organizations while in practice they are considered as significant contributors in traditional process and organizational performance appraisals, as stressed instead in well-known Performance Management models such as MBQA, EFQM and BSC. This paper proposes some ways for leveraging people-related maturity issues merging HR practices from several types of maturity models into the organizational Business Process Model (BPM) in order to achieve higher organizational maturity and capability levels. © Springer-Verlag Berlin Heidelberg 2009.</t>
  </si>
  <si>
    <t>Pragmatics performs agile development, has been rated at CMMI (Capability Maturity Model Integration) Maturity Level 4, and is striving to achieve CMMI Maturity Level (CML) 5. By maturing our agile disciplines, we feel we will not only improve the performance of our agile teams, which will ultimately benefit our agile development practices regardless of our appraisal rating, but will also lead to our being appraised at CML 5. This experience report describes the steps we are taking to improve our agile development disciplines, which we believe will lead to our being appraised at CML 5.</t>
  </si>
  <si>
    <t>This paper describes Pragmatics, Inc.'s steps to improve their agile development disciplines toward to CML 5.</t>
  </si>
  <si>
    <t>Iterative development methodology has been widely adopted in recent years since it is flexible and capable of dealing with requirement volatility. However, how to quantitatively manage iterative projects, and in particular, how to quantitatively manage defects across multiple iterations, remains a challenging issue. In this article, we identify three main challenges of quantitative defects management in iterative development in a leading Chinese telecommunications company (named ZZNode). The three challenges are: identifying appropriate 'control points' in each iteration, selecting appropriate measures and corresponding measurement methods, and determining the 'sweet spot' amount of effort for performing testing and defect-fixing activities. We propose a process performance Baselines based iteration Defects management (BiDefect) method to address the three challenges. We also report an industrial experience where several iterative development projects of ZZNode successfully applied the BiDefect method in initial estimating, analyzing, re-estimating, and controlling number of defects and defect detecting/fixing effort. In addition, we provide the evaluation of using BiDefect method, and discuss the benefits and lessons learned from BiDefect and its application. Copyright © 2009 John Wiley &amp; Sons, Ltd.</t>
  </si>
  <si>
    <t>The classic systems description "late and overrun" is traceable to multiple causes; prominent among them is the discovery of major flaws during integration and test. Northrop Grumman has adopted the Software Engineering Institute's Capability Maturity Model Integration (CMMI) System Engineering Model and Integrated Product Model, implementing them as methodologies, techniques, and subject matter expert knowledge shared across projects to avoid these flaws. Copyright &amp;copy; 2009 by Northrop Grumman Corporation.</t>
  </si>
  <si>
    <t>Projects combining agile methods with CMMI combine adaptability with predictability to better serve large customer needs. The introduction of Scrum at Systematic, a CMMI level 5 company, doubled productivity and cut defects by 40% compared to waterfall projects in 2006 by focusing on early testing and time to fix builds. Systematic institutionalized Scrum across all projects and used data driven tools like story process efficiency to surface product backlog impediments. This allowed them to systematically develop a strategy for a second doubling in productivity. Two teams have achieved a sustainable quadrupling of productivity compared to waterfall projects. We discuss here the strategy to bring the entire company to that level. Our experiences shows that Scrum and CMMI together bring a more powerful combination of adaptability and predictability than either one alone and suggest how other companies can combine them to achieve Toyota level performance - 4 times the productivity and 12 times the quality of waterfall teams.</t>
  </si>
  <si>
    <t>2009.10</t>
  </si>
  <si>
    <t>ASEE Annual Conference and Exposition, Conference Proceedings. Austin, TX, United states, p. BOEING</t>
  </si>
  <si>
    <t>Jayadevappa, S., Shankar, R.</t>
  </si>
  <si>
    <t>The changing ways of computer science engineering education: A suitable pedagogy to adapt better</t>
  </si>
  <si>
    <t>Computer industry workforce skills required continue to change rapidly. Newer computer technologies are introduced continually while existing ones become obsolete at a faster pace. It is a major challenge to evolve a flexible curriculum that can adapt to those rapid and substantial changes and that new graduates may be taught with. For example, when the Association of Computing Machinery (ACM) released the Computer Curriculum in 1991, networking was not seen as a major topic area. Networking was not a mass-market phenomenon then, and the World Wide Web was little more than an idea in the minds of its creators. Today, networking and the web have changed the way we do business. Other professional organizations, in addition to ACM, such as the Institution of Electrical &amp;amp; Electronics Engineering (IEEE), and the American Society for Engineering Education (ASEE) are also at the forefront of addressing this challenge. They rapidly and continuously strive to provide the necessary directions in curriculum content and pedagogy. The current "Language First" CSE curriculum globally followed has stood the ground for close to five decades; but it has many inherent flaws. Some among them include emphasis on language and syntax rather than design methodology and problem solving. We put forth a pedagogy that is flexible, practical, and is based on the "Middle-Out Approach" which is a combination of top-down and bottom-up approaches; typically one integrates these two at an intermediate architect's level in an attempt to optimize a system. We, however, do not address these optimization and integration issues as part of our curriculum, because of time limitation. They can be undertaken as part of a Master's program. We categorize our undergraduate curriculum into 4 core categories namely, software, hardware, human-computer interaction and networking. Further each category curriculum is divided into 4 levels: (1) Level 1 (basic/system level) courses broadly include Software Engineering, SOC (System on a Chip) overview, Principles of User Interface Design, and Internet technology; (2) Level 2 (intermediate/component level) courses include Object Oriented Analysis &amp;amp; Design (OOAD), System Level Design, Operating Systems (OS), and Computer Networking; (3) Level 3 (higher/expanded level) courses could include Aspect Oriented/Extreme Programming, Computer Architecture, Modern Computer Design, OS Design, Grid Computing etc; and (4) Level 4 (detailed/micro level) courses include Data Structures &amp;amp; Algorithms Analysis and Design, System Software &amp;amp; Compiler Design, Digital Design, and Advanced Computer Networks. Exploring pedagogy alternatives to the "Language First" approach and help disseminate domain knowledge better are key to this effort. Further, the proposed curriculum provides stronger design emphasis, better match with industry's current and future needs, and supports better adaptability. The "Middle-Out Approach" also provides a better platform for lifelong learning. The major hurdle in the implementation of proposed curriculum would be the dissemination of the proposed approach to the CSE fraternity and availability of skilled faculty to handle the courses at various levels. Acceptance of this approach is more in the mindset of the professors; the ones who can see the inherent advantages will embrace this faster. There is also a need to develop books with a case-study approach with adequate design examples. &amp;copy; American Society for Engineering Education, 2009.</t>
  </si>
  <si>
    <t>This paper discusses a pedagogy that is flexible, practical, and is based on the "Middle-Out Approach" which is a combination of top-down and bottom-up approaches; typically one integrates these two at an intermediate architect's level in an attempt to optimize a system. They, however, do not address these optimization and integration issues as part of our curriculum, because of time limitation.</t>
  </si>
  <si>
    <t>The paper is not about software engineering.
It is about computer science pedagogy.</t>
  </si>
  <si>
    <t>This paper proposes a new practical method for determining when to stop software testing. This issue has been widely known as the optimal release problem of software product, and many researchers have been developing mathematical models for finding the solution. We try to develop a new quality control charting to help making the right decision for it, by employing the moving average model and bootstrap scheme. After discussing the modeling, we show an example of the statistical decision making of the optimal software release time. © 2009 Springer-Verlag.</t>
  </si>
  <si>
    <t>In embedded systems like weapon systems, the proportion of software has been growing and the quality of software, which provides complicated functionalities of a system and controls hardware, affects the quality of the entire system. Besides, to implement/acquire reliable software, we need the efforts for assuring process quality as well as product quality in the whole software development life cycle. In this paper, we propose a framework to assure software reliability of weapon systems in Korean defense domain. The framework provides a guideline for software reliability evaluation to software organizations and pursues the improvement of software engineering process which supports activities and indicators for quantitative project management in the software development process. We also present the empirical study of the application of the proposed framework and the analysis results on the effectiveness of the proposed framework.</t>
  </si>
  <si>
    <t>11TH INTERNATIONAL CONFERENCE ON ADVANCED COMMUNICATION TECHNOLOGY, VOLS I-III, PROCEEDINGS,, pp. 585-590</t>
  </si>
  <si>
    <t>Lee, S.H., Choi, H.-J. and Kim, S.</t>
  </si>
  <si>
    <t>Analysis of Ontology Development Methodology Based on OTK and CMMI Level 4</t>
  </si>
  <si>
    <t>OTK methodology which is one of the most frequently used modeling method for ontology development nowadays but for effectiveness of development, it requires quality management of development  itself. To provide quality management, CMMI reference model for process improvement suggests effective way of quality management by quantitative way. Especially level 4 process areas of CMMI  provide practical approach to manage quality of projects which face quality problems of their projects. The main topic of the paper is to describe relations between 5 steps of OTK development process  and process areas belong to CMMI level 4 and provide collaboration details how to adopt CMMI level 4 process areas to OTK methodology for quality management of ontology development.</t>
  </si>
  <si>
    <t>This paper describes relations between 5 steps of OTK development process and process areas belong to CMMI level 4 and provides collaboration details how to adopt CMMI level 4 process areas to OTK methodology for quality management of ontology development.</t>
  </si>
  <si>
    <t>The paper does not address project management in high maturity neither presents any statistical techniques or methods that can be applied on project management in high maturity.
It targets ontology development.</t>
  </si>
  <si>
    <t>Vol. 12009 WRI World Congress on Software Engineering, WCSE 2009, pp. 247-250</t>
  </si>
  <si>
    <t>Li, C., Yang, C. and Xiong, P.</t>
  </si>
  <si>
    <t>Research and development on closed-loop SPC system in automobile components sector</t>
  </si>
  <si>
    <t>Compared with the traditional SPC process, a new theory of closed-loop SPC control chart based on up-to-date information technology is put forward. With this theory, a novel approach for data acquisition, online statistical analysis, failure feedback, information management, quality evaluation is complimented, and a corresponding software system based on this theory is developed. This system could feedback to the forefront workers with the updated manufacturing information quickly. The workers can adopt advised necessary steps they need to ensure the stable manufacturing process according to the feedback information. The closed-loop SPC system can monitor key process quality and instruct production, which has important and practical meaning on product control and management. © 2009 Crown Copyright.</t>
  </si>
  <si>
    <t>This paper proposes a new theory of closed-loop SPC control chart based on up-to-date information technology and a system to support it. This system could feedback to the forefront workers with the updated manufacturing information quickly. The workers can adopt advised necessary steps they need to ensure the stable manufacturing process according to the feedback information. The closed-loop SPC system can monitor key process quality and instruct production, which has important and practical meaning on product control and management.</t>
  </si>
  <si>
    <t>It targets automobile manufacturing process.</t>
  </si>
  <si>
    <t>Computer Standards and Interfaces Vol. 31(4), pp. 763-771</t>
  </si>
  <si>
    <t>Mishra, D. and Mishra, A.</t>
  </si>
  <si>
    <t>Simplified software inspection process in compliance with international standards</t>
  </si>
  <si>
    <t>A significant amount of software is developed all over the world by small and medium size software organizations. These organizations do not have enough infrastructures and resources to implement an austere quality plan. Software inspection is a fundamental component of the software quality assurance process. Formal review methods are rigorous and their implementation is cumbersome for small and medium enterprises. In this paper, we have presented a new simplified inspection process which is easy to implement, requires fewer resource and almost no documentation. Also, people who are conducting this inspection need not be present at the same place during most stages of the inspection process. We have also compared this process with IEEE and NASA standards for software inspection and found that it meets almost 99% of both standards. While there has been much research on inspection, little attention is paid towards compliance with international standards. These results could be used as a basis for further research in software inspection and process towards aligning with international standards. This process has been successfully implemented in a CMM level 3 software development organization which is striving to accomplish higher maturity levels to establish at the international level. © 2008 Elsevier B.V. All rights reserved.</t>
  </si>
  <si>
    <t>This paper presentes a new simplified inspection process which is easy to implement, requires fewer resource and almost no documentation. Also, people who are conducting this inspection need not be present at the same place during most stages of the inspection process. They have also compared this process with IEEE and NASA standards for software inspection and found that it meets almost 99% of both standards. This process has been successfully implemented in a CMM level 3 software development organization which is striving to accomplish higher maturity levels to establish at the international level.</t>
  </si>
  <si>
    <t>The paper does not address project management in high maturity neither presents any statistical techniques or methods that can be applied on project management in high maturity.
It proposes a inspection process.</t>
  </si>
  <si>
    <t>Lecture Notes in Business Information Processing Vol. 32 LNBIP, pp. 435-436</t>
  </si>
  <si>
    <t>Münch, J., Heidrich, J. and Mandić, V.</t>
  </si>
  <si>
    <t>Business alignment: Measurement-based alignment of software strategies and business goals</t>
  </si>
  <si>
    <t>Most of today's products and services are software-based. Organizations that develop software want to maintain and improve their competitiveness by controlling software-related risks. To do this, they need to align their business goals with software development strategies and translate them into quantitative project management. There is also an increasing need to justify cost and resources for software and system development and other IT services by demonstrating their impact on an organization's higher-level goals. For both, linking business goals and software-related efforts in an organization is necessary. However, this is a challenging task, and there is a lack of methods addressing this gap. © 2009 Springer Berlin Heidelberg.</t>
  </si>
  <si>
    <t>The tutorial will illustrate the GQM+Strategies R  approach using practical examples from industry, present related approaches (like BSC, PSM, and CoBIT), and provide practical exercises on how to actually apply the method.</t>
  </si>
  <si>
    <t>It is a tutorial.</t>
  </si>
  <si>
    <t>The paper was not peer reviewed (like editorials, summaries of keynotes, tutorials).</t>
  </si>
  <si>
    <t>We present the results of a three year field study of the software development process choices made by project teams at two leading offshore vendors. In particular, we focus on the performance implications of project teams that chose to augment structured, plan-driven processes to implement the CMM level-5 Key Process Areas (KPAs) with agile methods. Our analysis of 112 software projects reveals that the decision to augment the firm-recommended, plan-driven approach with improvised, agile methods was significantly affected by the extent of client knowledge and involvement, the newness of technology, and the project size. Furthermore this decision had a significant and mostly positive impact on project performance indicators such as reuse, rework defect density, and productivity.</t>
  </si>
  <si>
    <t>From the initial stages of software engineering, one of the most important practices to be carried out during the software development is a good documentation generation. Since then, this has become more and more important in the overall process of software production of any company, especially for those that have or are trying to achieve higher maturity levels. So for those organizations with a maturity level higher than CMMI level 2, or those that have to comply with the IS0 9000-3 standard, the elaboration and revision of all the components included in the project documentation need an appreciable effort from the development teams. This means that the effort estimation models will adjust this effort driver, to the most accurate precision, in order to obtain correct estimates, which will be used generically and in local environments. In order to do so, we have defined an experiment with the following objectives: To obtain the relationship between documentation effort and total development effort and to obtain updated factors for software documentation, according to the latest documentation standards and software development techniques. © Springer-Verlag Berlin Heidelberg 2009.</t>
  </si>
  <si>
    <t>CISIS: 2009 INTERNATIONAL CONFERENCE ON COMPLEX, INTELLIGENT AND SOFTWARE INTENSIVE SYSTEMS, VOLS 1 AND 2, pp. 481-486</t>
  </si>
  <si>
    <t>Shaikh, A., Ahmed, A., Memon, N. and Memon, M.</t>
  </si>
  <si>
    <t>Strengths and Weaknesses of Maturity Driven Process Improvement Effort</t>
  </si>
  <si>
    <t>In the recent decades most of the big organizations have adopted maturity driven process improvement efforts (MDPI). Most of these efforts have been inspired of maturity models like the CMM  (Capability Maturity Model). The maturity of an organization's processes is measured through its maturity level. An organization availed a high maturity level is considered more trustworthy In this  competitive business era  making software process improvement(SPI) happen is a challenge for small organizations. The statistics provided by Software Engineering Institute (SEI) for software community  striving for SPI by using CMM/CMMI indicates that a large number of companies fail to achieve their process improvement goals. SPI efforts have mostly been prolonged, expensive, and not often  delivered the effects back to the organizations in the same dimension as investigations. We wonder WHY? This research paper investigates strengths and weaknesses of maturity driven process improvement (e.g. CMM). The case studies in extant SPI literature are studied and focus group is used for data Collection. The stud), suggests that process improvement initiatives should be tailored  addressing organizational needs instead of blindly pursuing maturity models prescriptions. Furthermore, it is suggested to have an inception phase prior to an SPI initiative to decide whether a maturity  driven process improvement approach should be opted or an affect driven process improvement approach.</t>
  </si>
  <si>
    <t>This research paper investigates strengths and weaknesses of maturity driven process improvement on 4 case studies. The study suggests that process improvement initiatives should be tailored addressing organizational needs instead of blindly pursuing maturity models prescriptions. Furthermore, it is suggested to have an inception phase prior to an SPI initiative to decide whether a maturity driven process improvement approach should be opted or an effect driven process improvement approach.</t>
  </si>
  <si>
    <t>The paper does not address project management in high maturity neither presents any statistical techniques or methods that can be applied on project management in high maturity.
It targets SPI's results.</t>
  </si>
  <si>
    <t>Reliable effort and cost estimation remains to be a challenging issue even for mature software organizations. Although, these organizations collect historical data to base their future estimates, changes in circumstances (such as application type, development platform, etc.) prevent their successful utilization. As a result, companies often suffer from underestimated and unrealistic schedules. Managing  software projects that involve a large number of globally distributed stakeholders makes estimation and planning even more challenging. Related studies show that even knowledgeable project managers  often underestimate hidden costs and sources of delay associated with distributed development. Therefore, management activities such as estimation of development effort, planning and control require  special attention. In this paper we discuss experiences gained from a highly  distributed software project, which aimed at development of a product based on a new platform and architectural solution.  The project was conducted in a CMMI Level 5 company and still failed to meet initial plan constraints. We thus provide an overview of management decisions in the light of their consequences, and  discuss potential areas of improvement.</t>
  </si>
  <si>
    <t>2009.21</t>
  </si>
  <si>
    <t>Vol. 59ADVANCES IN SOFTWARE ENGINEERING, PROCEEDINGS, pp. 70-77</t>
  </si>
  <si>
    <t>Solemon, B., Sahibuddin, S. and Ghani, A.A.A.</t>
  </si>
  <si>
    <t>Requirements Engineering Problems and Practices in Software Companies: An Industrial Survey</t>
  </si>
  <si>
    <t>This paper presents about a study conducted to investigate the current state of Requirements Engineering (RE) problems and practices amongst the software development companies in Malaysia. The  main objective of the study is to determine areas in RE process that should be addressed in future research in order to improve the process. Information required for the study was obtained through a  survey, questionnaires distributed to project managers and software developers who are working at various software development companies in the country. Results show that software companies in this  study are still facing great challenges in getting their requirements right due to organizational and technical factors. Also, we found out that high-maturity ratings do not generally correlate better  performance and do not indicate effective, high-maturity practices especially to the RE practices. The findings imply that we must consider both human and technical problems, with extra care should be  given to the technical issues and all the RE practices in our future research which is to rebuild a specialized RE process improvement model.</t>
  </si>
  <si>
    <t>This paper presents a study conducted to investigate the current state of Requirements Engineering (RE) problems and practices amongst the software development companies in Malaysia. The main objective of the study is to determine areas in RE process that should be addressed in future research in order to improve the process.</t>
  </si>
  <si>
    <t>The paper does not address project management in high maturity neither presents any statistical techniques or methods that can be applied on project management in high maturity.
It targets requirements engineering.</t>
  </si>
  <si>
    <t>2009.22</t>
  </si>
  <si>
    <t>Proceedings of the 4th Indian International Conference on Artificial Intelligence, IICAI 2009, pp. 1030-1043</t>
  </si>
  <si>
    <t>Srivastava, P.R. and Ray, M.P.</t>
  </si>
  <si>
    <t>Multi-attribute comparison of automated functional and regression testing tools using fuzzy AHP</t>
  </si>
  <si>
    <t>Software Testing is a process used to help in improving quality and efficiency of a software product. In order to make the testing process less time consuming and efficient Automated Testing Tools are being used. The correct choice of an automated testing tool is a critical success factor for the developed product to reach and maintain market leadership. Li the current paper a model for selecting an automated functional and regression testing tool using the Fuzzy Analytical Hierarchy Process (FAHP) is presented. The FAHP is used to compare the Testing Tools. The means of the triangular Fuzzy numbers produced by the experts from different CMM level 5 organizations were successfully used in the pair-wise comparison matrix. Copyright © 2009 by IICAI.</t>
  </si>
  <si>
    <t>This paper presents a model for selecting an automated functional and regression testing tool using the Fuzzy Analytical Hierarchy Process (FAHP). The FAHP is used to compare the Testing Tools. The means of the triangular Fuzzy numbers produced by the experts from different CMM level 5 organizations were successfully used in the pair-wise comparison matrix.</t>
  </si>
  <si>
    <t>The paper does not address project management in high maturity neither presents any statistical techniques or methods that can be applied on project management in high maturity.
It targets automated functional and regression testing tool selection.</t>
  </si>
  <si>
    <t>2009.23</t>
  </si>
  <si>
    <t>WRI WORLD CONGRESS ON SOFTWARE ENGINEERING, VOL 4, PROCEEDINGS (pp. 300–304). inproceedings. http://dx.doi.org/10.1109/WCSE.2009.387</t>
  </si>
  <si>
    <t>Tang, W., Shen, B., &amp; Chen, C.</t>
  </si>
  <si>
    <t>CuteFlow: A Refined Modeling-Driven Business Process Designer</t>
  </si>
  <si>
    <t>Currently in the BPM (Business Process Management) domain, there exist many meta-models which are defined as a set of semantic elements for representing related concepts. Correspondingly,  various tools have been developed based on one of those meta-models. However, the more complicated the meta-models are, the more difficult iris to interoperate two heterogeneous models. In the  meantime, SOA (Service Oriented Architecture) emerges as a promising solution to the highly efficient integration of enterprises, while MDA (Modeling Driven Architecture) is proceeding rapidly on its  way to a high maturity along with the perfection of supporting tools which provides a solid foundation for the implementation. In this paper, we extract a refined meta-model based on the mainstream meta-models.  Then, Modeling-Driven roadmap on technology of our modeler is proposed. Finally, we both design and implement a business process modeling tool based on the meta-model following the MDA methodology.</t>
  </si>
  <si>
    <t>This paper extracts a refined meta-model based on the mainstream meta-models. Then, Modeling-Driven roadmap on technology of the proposed modeler is proposed. Finally, they both design and implement a business process modeling tool based on the meta-model following the MDA methodology.</t>
  </si>
  <si>
    <t>The paper does not address project management in high maturity neither presents any statistical techniques or methods that can be applied on project management in high maturity.
It targets MDA modeling support.</t>
  </si>
  <si>
    <t>2009.24</t>
  </si>
  <si>
    <t>To solve the problems of “Window of Opportunity” and autocorrelation under the integrated scheme of statistical process control (SPC) and engineering process control (EPC), a compositive method of neural networks and conventional SPC techniques was presented in this paper. Neural networks technique was used to monitor the process output, while EWMA chart and Shewart chart were adopted to detect the process input. In order to validate the advantage of the compositive method, a large number of simulation experiments were done and results showed: the neural networks technique made a significant improvement to recognize the relatively large disturbance, such as step 3 or more. It can detect the output deviation at the beginning of the disturbance. However, the neural networks technique can not successfully monitor the small disturbance, especial small drift. Monitoring process input is more effective than monitoring output when the conventional SPC method are used, while small disturbance can be detected and false alarm can be avoided using the compositive method.</t>
  </si>
  <si>
    <t>2009.25</t>
  </si>
  <si>
    <t>Control chart is one of important tools for on-line quality control. It is most difficult to identify unnatural patterns which are associated with a specific set of assignable causes on quality control charts. This paper discusses about control charts patterns recognition, and proposes a method for feature extraction from control chart based on principal component analysis(PCA). First, the principal component analysis is used to pre-process the sample data. Meanwhile, three methods were used to recognise control charts patterns: an improved backpropagation algorithm, PCA_BP and PCA_SVM. Simulation indicates that PCA_SVM is most effective.</t>
  </si>
  <si>
    <t>Personal Software Process (PSP) was introduced by Watts Humphrey in CMU/SEI. It is a measured software process aiming at individual software engineers. With the increasing industrial demand for software process improvement, PSP has become a hot topic for software organizations to achieve the goal of total (from macro to micro) quantitative process management. Since higher process capability is recognized as a determinant of better project performance, it is a critical step to assess the personal software process. However, the assessment of PSP capability exhibits Variable Return to Scale (VRS), Multi-Input-Multi-Output (MIMO) and Decision-Making preference problems, which makes existing traditional assessment methods ineffective. In this paper, a novel Personal Software Process Assessment method by synthesizing Data Envelopment Analysis (DEA) and Analytical Hierarchy Process (AHP)-PSPADA is proposed. PSPADA's hybrid model and fundamental assessment algorithms (incorporating decision-making preferences and estimating return to scale) are introduced. Experimental results show that the proposed PSPADA model would be particularly helpful in assessing the capability of personal software processes under the MIMO and VRS constraint, by incorporating Decision-Making preferences. © by Institute of Software, the Chinese Academy of Sciences. All rights reserved.</t>
  </si>
  <si>
    <t>For any software project, a development plan is needed to distribute project tasks to different teams and to manage team activities. For development process, the attribute value of the process to complete a task will vary around nominal value. In general, when the value exceeds a certain amount Of specification limits, it is thought that the software process has some problems and intervention measures are needed But in statistics, the process might be running well and any intervention will cause chaos. In order to monitor the team software process, it is needed to build up a rule to indicate if the process is running stable or not. In this paper, a nominal transformation method for measured task data based on task expectation is introduced to unify the measured data from different processes. The statistical characteristics for the measured data are analyzed The control charts are given based on the statistical control theory and an example is presented to show the way that monitors software development process.</t>
  </si>
  <si>
    <t>This paper presents the target-based software process evaluation model (TSPEM) with the decomposition and analysis of the orgnization goals and application of tipical technology of statistical prosess control (SPC). This paper also achieves assesment of each subprocess by analyzing the mappin relationship among orgnization goals, metric indicators and subprocesses. At the end of this paper, an example is provided as the application of this model. © 2009 IEEE.</t>
  </si>
  <si>
    <t>2009.29</t>
  </si>
  <si>
    <t>10th International Conference on Product-Focused Software Process Improvement, PROFES 2009, June 15, 2009 - June 17, 2009. Springer Verlag, Oulu, Finland, p. X452p–X452p.</t>
  </si>
  <si>
    <t>Product-Focused Software Process Improvement: 10th International Conference, PROFES 2009</t>
  </si>
  <si>
    <t>The proceedings contain 33 papers. The topics discussed include: key questions in building defect prediction models in practice; investigating the impact of software requirements specification quality on project success; prediction of software quality model using gene expression programming; method for software cost estimating using scope champions; a measurement framework for team level assessment of innovation capability in early requirements engineering; why a CMMI level 5 company fails to meet the deadlines?; towards multi-method research approach in empirical software engineering; the role of empirical evidence for transferring a new technology to industry; towards a framework for using agile approaches in global software development; value creation by agile projects: methodology or mystery?; and decision support for iteration scheduling in agile environments.</t>
  </si>
  <si>
    <t>2009.30</t>
  </si>
  <si>
    <t>CEUR Workshop Proceedings. Gramado, Brazil.</t>
  </si>
  <si>
    <t>Proceedings of the ER 2009 PhD Colloquium, Affiliated to the 28th International Conference on Conceptual Modeling, ER 2009</t>
  </si>
  <si>
    <t>2008.01</t>
  </si>
  <si>
    <t>Proceedings of the 2008 International Conference on Software Engineering Research and Practice, SERP 2008, pp. 191-197</t>
  </si>
  <si>
    <t>Abraham, A., Subramanian, R. and Tom, R.N.</t>
  </si>
  <si>
    <t>PADIC - Assessment and measurement based framework to improve productivity and predictability in engineering projects</t>
  </si>
  <si>
    <t>P.A.D.I.C framework has been conceptualized as a continuous improvement model to focus on organizational performance targeting enhanced productivity and predictability within engineering projects. Engineering practices need to be heavily focused on the ideas of practice maturity, an understanding of productivity, collaboration of process, tools, knowledge management and the search for improvement. Equally significant is the fact that in the global zeal to improve reliability of products developed, the practices that are internalized among the practitioners decrease rather than increase the predictability of outcomes. Consequently a universal need for the paradigm shift from 'Quality of Deliverables' to 'Quality of Outcomes' has been generated. This framework is a holistic approach marrying the proven methodologies of P.D.C.A cycle combined with statistical process control measures applied on the defined processes and practices. In this paper we attempt to describe the conception of the framework and application in projects along with performance models and measurement procedures defined at organizational level. It is deployed as a diagnostic tool for assessing the health of projects and it is expected that implementation results may assist the practitioners to understand the gaps and adopt approaches to bridge them.</t>
  </si>
  <si>
    <t>This paper proposes P.A.D.I.C framework - a holistic approach marrying the proven methodologies of P.D.C.A cycle combined with statistical process control measures applied on the defined processes and practices. It has been conceptualized as a continuous improvement model to focus on organizational performance targeting enhanced productivity and predictability within engineering projects.  
The authors describe the conception of the framework and application in projects along with performance models and measurement procedures defined at organizational level. It is deployed as a diagnostic tool for assessing the health of projects and it is expected that implementation results may assist the practitioners to understand the gaps and adopt approaches to bridge them.</t>
  </si>
  <si>
    <t>The paper presents an approach using statistical process control (SPC) and might support quantitative project management in high maturity.
BUT
The paper could not had its full texts accessed.</t>
  </si>
  <si>
    <t>2008.02</t>
  </si>
  <si>
    <t>Vol. 5089 LNCS9th International Conference on Product-Focused Software Process Improvement, PROFES 2008, June 23, 2008 - June 25, 2008, pp. 415-426</t>
  </si>
  <si>
    <t>Baldassarre, M.T., Boffoli, N., Caivano, D. and Visaggio, G.</t>
  </si>
  <si>
    <t>A hands-on approach for teaching systematic review</t>
  </si>
  <si>
    <t>An essential part of a software engineering education is technology innovation. Indeed software engineers, as future practitioners, must be able to identify the most appropriate technologies to adopt in projects. As so, it is important to develop the skills that will allow them to evaluate and make decisions on tools, technologies, techniques and methods according to the available empirical evidence reported in literature. In this sense, a rigorous manner for analyzing and critically addressing literature is Systematic Review. It requires formalizing an answerable research question according to the problem or issues to face; search the literature for available evidence according to a systematic protocol and retrieve data from the identified sources; analyze the collected evidence and use it to support decision making and conclusions. In this paper we report on how Systematic Review has been integrated in the "Empirical Software Engineering Methods" course that is taught at the Department of Informatics at the University of Bari, and how students have been introduced to this type of literature review through a hands-on approach. As far as we know, it is the first attempt of including a complex topic like systematic review in a university course on empirical software engineering. We have no empirical evidence on the effectiveness of the approach adopted, other than practice-based experience that we have acquired. Nonetheless, we have collected qualitative data through a questionnaire submitted to the students of the course. Their positive answers and impressions are a first informal confirmation of the successful application of our strategy. 2008 Springer-Verlag Berlin Heidelberg.</t>
  </si>
  <si>
    <t>This paper reports how Systematic Review has been integrated in the “Empirical Software Engineering Methods” course that is taught at the Department of Informatics at the University of Bari, and how students have been introduced to this type of literature review through a hands-on approach.</t>
  </si>
  <si>
    <t>The paper does not address project management in high maturity neither presents any statistical techniques or methods that can be applied on project management in high maturity.
It targets systematic review teaching.</t>
  </si>
  <si>
    <t>Application Service Maintenance Projects normally deals with Incidents as First Level support function. Incidents in majority directly link with Production Environment, so Turn around Time for Incidents is a significant factor. Many Companies are having Service Level Agreements with Customer for Turn around Time for Incidents. There is a need to focus on Estimating and Predicting Turn around Time for Incidents. Improvement in Turn around Time helps in improving the Service Level Agreements earlier agreed with the Customer. Saved time can be diverted to other Project Activities like Enhancements or for new requests. This will also helps as one of the paths for Companies to get new business with the Customer. We have used Capability Maturity Model Integration(CMMI)V1.2 Quantitative Project Management(QPM) methodology for Application Service Maintenance(ASM) Projects for estimating and predicting turn around time for incidents. By implementing this best practice in SEI CMMI Level 5 Company we have achieved a significant improvement of approximately 50 percent reduction in Average Turn around Time for incidents. © 2008 Academy Publisher.</t>
  </si>
  <si>
    <t>Intermediate COCOMO Model computes effort as a function of program size and a set of cost drivers. Effort adjustment factor (EAF) is calculated using 15 cost drivers. EAF is an important significant factor in computing software development effort. We have taken one delivered development project of size of 479 function points and planned for 917 Person days of SEI CMM Level 5 "Excellent" Company as a case study to analyze the EAF. We have empirically validated the cost driver model for Intermediate COCOMMO using this projects data. Validation has been done by using other two development projects data of Excellent Company. From our analysis, we have found that cost drivers defined ratings need to be revisited for the projects of size less than 10 Person months. We have come out with ratings for some cost drivers where earlier it was not defined. This approach helps the project managers to anticipate and estimate the efforts for development projects preferably less than 10 Person months. We have achieved approximately 30% improvement in effort variance by following this approach. © 2008 Academy Publisher.</t>
  </si>
  <si>
    <t>Software process monitoring is a complex activity. Recently many authors have been suggesting the use of Statistical Process Control (SPC) for software process monitoring while others have pointed out  potential pitfalls in using this approach. SPC is often used ``as is{''}' without the appropriate customizations or extensions to software, given the peculiarities and differences of software processes  compared to manufacturing ones. As so the starting point to understand how and whether SPC can be used in software is to understand its contribution in monitoring processes. This work puts together  experience collected by the authors in using SPC in industrial contexts, points out the main issues concerning software process monitoring and highlights how the technique addresses them. The main  contribution of the paper is to formalize and put a set of guidelines together in a disciplined process  for guiding practitioners in correctly using SPC during process monitoring.</t>
  </si>
  <si>
    <t>2008.06</t>
  </si>
  <si>
    <t>Journal of Universal Computer ScienceVol. 14(22), pp. 3658-3685</t>
  </si>
  <si>
    <t>Caballero, I., Caro, A., Calero, C. and Piattini, M.</t>
  </si>
  <si>
    <t>IQM3: Information quality management maturity model</t>
  </si>
  <si>
    <t>In order to enhance their global business performance, organizations must be careful with the quality of their information since it is one of their main assets. Analogies to quality management of classical products demonstrate that Information Quality is also preferably attainable through management by integrating some corresponding Information Quality management activities into the organizational processes. To achieve this goal we have developed an Information Quality Management Framework (IQMF). It is articulated on the concept of Information Management Process (IMP), based on the idea of Software Process. An IMP is a combination of two sub-processes: the first, a production process, aimed to manufacture information from raw data, and the second to adequately manage the required Information Quality level of the first. IQMF consists of two main components: an Information Quality Management Maturity Model (IQM3), and a Methodology for the Assessment and Improvement of Information Quality Management (MAIMIQ), which uses IQM3 as a reference model for the assessment and for the improvement goal of an IMP. Therefore, as a result of an assessment with MAIMIQ, an IMP can be said to have raised one of the maturity levels described in IQM3, and as improvement goal, it would be desirable to achieve a higher maturity level. Since an Information System can be seen as a set of several IMPs sharing several resources, it is possible to improve the Information Quality level of the entire Information System by improving the most critical IMPs. This paper is focused only on describing the foundations and structure of IQM3, which is based on staged CMMI. © J.UCS.</t>
  </si>
  <si>
    <t xml:space="preserve">This paper describes the foundations and structure of an Information Quality Management Maturity Model (IQM3), which is based on staged CMMI.
The authors have developed an Information Quality Management Framework (IQMF) with two main components: an Information Quality Management Maturity Model (IQM3), and a Methodology for the Assessment and Improvement of Information Quality Management (MAIMIQ).
Since an Information System can be seen as a set of several Information Management Processes (IMPs) sharing several resources, it is possible to improve the Information Quality level of the entire Information System by improving the most  critical IMPs. </t>
  </si>
  <si>
    <t>The paper does not address project management in high maturity neither presents any statistical techniques or methods that can be applied on project management in high maturity.
It describes a maturity model for information management.</t>
  </si>
  <si>
    <t>This article describes the experience of deploying statistical analysis techniques at BAE Systems Network Systems, a software and systems development organization. It outlines the techniques implemented, deployment methods, and results obtained. It discusses the challenges encountered and strategies for overcoming them. © 2008 IEEE.</t>
  </si>
  <si>
    <t>2008.08</t>
  </si>
  <si>
    <t>IFAC Proceedings Volumes (IFAC-PapersOnline). Seoul, Korea, Republic of.</t>
  </si>
  <si>
    <t>Cengic, G., Akesson, K.</t>
  </si>
  <si>
    <t>A control software development method using IEC 61499 function blocks, simulation and formal verific</t>
  </si>
  <si>
    <t>A new control software development method is presented. It uses IEC 61499 function blocks for control software programming and provides tools for simulation, execution, automatic model generation and formal verification of the control code during the development. Simulation and execution are supported by the same tool, the Fuber runtime environment. Formal modeling is done using extended finite automata (EFA) and an automatic model generation tool. Formal verification shows the behavior of the closed-loop system. i.e. when control code is executed against the model of the process. The model can use a non-deterministic execution control chart (ECC) in the process model block. The control code and the process model are expressed using the IEC 61499 language in order to avoid maintenance of the process model and control code in different languages, thus making it easier to use the formal verification in the control software development. Copyright &amp;copy; 2007 International Federation of Automatic Control All Rights Reserved.</t>
  </si>
  <si>
    <t>This paper presents a new control software development method which uses IEC 61499 function blocks for control software programming and provides tools for simulation, execution, automatic model generation and formal verification of the control code during the development.</t>
  </si>
  <si>
    <t>The paper does not address project management in high maturity neither presents any statistical techniques or methods that can be applied on project management in high maturity.
It targets software programming methods.</t>
  </si>
  <si>
    <t>Statistical process control (SPC) is a conventional means of monitoring software processes and detecting related problems, where the causes of detected problems can be identified using causal analysis.  Determining the actual causes of reported problems requires significant effort due to the large number of possible causes. This study presents an approach to detect problems and identify the causes of  problems using multivariate SPC. This proposed method can be applied to monitor multiple measures of software process simultaneously. The measures which are detected as the major impacts to the  out-of-control signals can be used to identify the causes where the partial least squares (PLS) and statistical hypothesis testing are utilized to validate the identified causes of problems in this study. The  main advantage of the proposed approach is that the correlated indices can be monitored simultaneously to facilitate the causal analysis of a software process.</t>
  </si>
  <si>
    <t>2008.10</t>
  </si>
  <si>
    <t>Proceedings of The International Conference on Embedded Software and Systems, ICESS 2008, pp. 610-615</t>
  </si>
  <si>
    <t>Chen, T., Ma, J., Zhang, N. and Shi, Q.</t>
  </si>
  <si>
    <t>A virus detection framework based on SPMOS</t>
  </si>
  <si>
    <t>Embedded systems have been used in many different areas in which sensitive information communication and storage are needed. This makes security a serious concern in embedded system design, especially in operating system design. At the same time computer virus has been mutating and developing as fast as the upgrading speed of embedded operating system. Even it is possible for some intelligent virus to destroy the anti-virus software process in the memory. The system-on-a-chip technology provides Scratch-Pad Memory(SPM) which is physically isolated with main memory and more efficient than other kind of memories. We construct a demilitarized zone(DMZ) on SPM and design a small OS named SPMOS in the DMZ. A watchdog is contained in GPOS to monitor the events occurred. If an abnormal event is detected, GPOS will trap itself to SPMOS which will invoke anti-virus program. It is a big challenge to switch the two OSes without any virtual layer support. The way to protect SPM showed that the anti-virus detection platform based on SPMOS is secure. Then the experiment results show that the platform is efficient while switching between OSes. © 2006 IEEE.</t>
  </si>
  <si>
    <t>This paper presents a virus detection framework. The authors construct a demilitarized zone(DMZ) on Scratch-Pad Memory (SPM) and design a small OS named SPMOS in the DMZ. A watchdog is contained in  GPOS to monitor the events occurred. If an abnormal event is detected, GPOS will trap itself to SPMOS which will invoke anti-virus program.</t>
  </si>
  <si>
    <t>The paper does not address project management in high maturity neither presents any statistical techniques or methods that can be applied on project management in high maturity.
It targets virus detection on embedded environments.</t>
  </si>
  <si>
    <t>2008.11</t>
  </si>
  <si>
    <t>IEEE SoftwareVol. 25(3), pp. 24-28</t>
  </si>
  <si>
    <t>Curtis, B., Seshagiri, G.V., Reifer, D., Hirmanpour, I. and Keeni, G.</t>
  </si>
  <si>
    <t>The Case for Quantitative Process Management</t>
  </si>
  <si>
    <t>This is an introduction to a jornal section.</t>
  </si>
  <si>
    <t>2008.12</t>
  </si>
  <si>
    <t>Manuf. Eng. 141.</t>
  </si>
  <si>
    <t>DeGlee, G.</t>
  </si>
  <si>
    <t>Is your gage good enough?</t>
  </si>
  <si>
    <t>The specification sheet is a good starting point of evaluation as inspection devices/method does not necessarily provide with reliable results. These show very specific tests of the machine's performance under controlled circumstances giving a sense of accuracy and ability to repeat on master gages using CMM at a point in time. The best way for evaluation of CMM is by using combination of the ISO-10360 and gage repeatability and reproducibility (GR&amp;amp;R) test. This test provides metrologist with the highest degree of confidence in the measurement data, ensuring consistent results for statistical process control of manufacturing system, resulting in bottom-line savings. The goal of the reduced gage variation is to ensure as much of the available manufacturing tolerance as possible.</t>
  </si>
  <si>
    <t>This paper discusses using specification sheet as a good starting point of evaluation as inspection devices/method does not necessarily provide with reliable results.</t>
  </si>
  <si>
    <t>The paper is not about software engineering.
It targets manufactoring inspection reliability.</t>
  </si>
  <si>
    <t>2008.13</t>
  </si>
  <si>
    <t>ASWEC 2008: 19TH AUSTRALIAN SOFTWARE ENGINEERING CONFERENCE, PROCEEDINGS, pp. 104-111</t>
  </si>
  <si>
    <t>Goncalves, F.M.G.S., Moreira Bezerra, C.I., Belchior, A.D., Coelho, C.C. and Pires, C.G.S.</t>
  </si>
  <si>
    <t>A strategy for identifying, classifying and prioritizing improvement and innovation actions: A CMMI level 5 and Six Sigma approach</t>
  </si>
  <si>
    <t>To achieve the highest CMMI maturity level, an organization needs to identify problems, improvement opportunities and innovation and to perform actions to solve the problems and implement the innovations and improvements. Six Sigma is a methodology that supports CMMI through a systematic method for problem analysis and process improvement. In this context, this work presents a strategy for identifying, prioritizing and classifying improvement and innovation actions using Six Sigma in compliance with CMMI level 5. It also presents a practical example of the proposed approach. © 2008 IEEE.</t>
  </si>
  <si>
    <t>This paper presents a strategy for identifying, prioritizing and classifying improvement and innovation actions using Six Sigma in compliance with CMMI level 5.</t>
  </si>
  <si>
    <t>The paper does not address project management in high maturity neither presents any statistical techniques or methods that can be applied on project management in high maturity.
It targets innovation identification, classification and priorization, on organizational level.</t>
  </si>
  <si>
    <t>Handling problems and defects in software development projects is still a difficult matter in many organizations. The problems' analyses, when performed, usually do not focus on the problems sources and root causes. As a result, bad decisions are taken and the problem is not solved or can even be aggravated by rework, dissatisfaction and increases cost due to lack of quality. These difficulties make it hard for organizations that adopt the CMMI model to implement the Causal Analysis and Resolution (CAR) process area in software projects, as projects usually have to deal with very limited resources. In this context, this work proposes an approach, called MiniDMAIC, for analyzing and resolving defect and problem causes in software development projects. The MiniDMAIC approach is based on Six Sigma's DMAIC methodology and the Causal Analysis and Resolution process area from CMMI Level 5. © 2008 IEEE.</t>
  </si>
  <si>
    <t>Handling problems and defects in software development projects is still a difficult matter in many organizations. The problems analyses, when performed, usually do not focus on the problems sources and root causes. As a result, bad decisions are taken and the problem is not solved or can even be aggravated by rework, dissatisfaction and cost increase due to lack of quality. These difficulties make it hard for organizations that adopt the CMMI model to implement the Causal Analysis and Resolution (CAR) process area in software projects, as projects usually have to deal with very limited resources. In this context, this work proposes an approach, called MiniDMAIC, for analyzing and resolving defect and problem causes in software development projects. The MiniDMAIC approach is based on Six Sigma's DMAIC methodology and the Causal Analysis and Resolution process area from CMMI Level 5. © Springer Science+Business Media B.V. 2008.</t>
  </si>
  <si>
    <t>Iterative development methodology has been widely adopted in recent years since it is flexible and capable of dealing with requirement volatility. However, how to quantitatively manage iterative  projects, and in particular, how to quantitatively manage defects across multiple iterations, remains a challenging issue. There is lack of quantitative defect management support for iterative projects due  to the difficulty in selecting appropriate control points and measures to collect and analyze data, and determining the ``sweet spot{''} amount of effort for performing testing and defect fixing activities. In  this paper, we first propose the BiDefect (process-performance Baselines based iteration Defect management) method to support quantitative defect management in iterative development. Then we  report an industrial experience that a Chinese telecommunications company, ZZNode, successfully applied the BiDefect method in initial estimating, analyzing, re-estimating, and controlling defects for  iterative development projects.</t>
  </si>
  <si>
    <t>2008.17</t>
  </si>
  <si>
    <t>International Conference on Computer Science and Software Engineering (Vol. 5, pp. 1152–1155). inproceedings. http://dx.doi.org/10.1109/CSSE.2008.272</t>
  </si>
  <si>
    <t>Hu, T., Li, T., &amp; Wang, W.</t>
  </si>
  <si>
    <t>Preliminary Study on the Undergraduate Specialty Structure Adjustment of General University in China</t>
  </si>
  <si>
    <t>This article aims at the problem of deviation between the specialty structure of general university and the demand structure of market, and judges the state of employment rate by the single-value and standard deviation (x-S) control chart, then presents a specialty structure adjustment mechanism. The theories and methods of this article provide a quantified tool of undergraduate specialty structure adjustment for universities, and decrease the blindness of adjustment. Apply this mechanism to a certain university's computer science and technology specialty of Dalian, it achieved satisfying result.</t>
  </si>
  <si>
    <t>This article aims at the problem of deviation between the specialty structure of general university and the demand structure of market, and judges the state of employment rate by the single-value and  standard deviation(x-S) control chart, then presents a specialty structure adjustment mechanism. The theories and methods of this article provide a quantified tool of undergraduate specialty structure  adjustment for universities, and decrease the blindness of adjustment.</t>
  </si>
  <si>
    <t>It targets education domain.</t>
  </si>
  <si>
    <t>Systematic is an agile company working at CMMI level 5, where the default way of working is based on Scrum and story based early testing development. Solid experiences in combining CMMI with Scrum  and story based development, has shown that the mix provides strong synergies {[}2] and insights into what CMMI practices fit and amplify the execution of Scrum and story based early testing  development. This paper presents specifically how agile methods like Scrum are successfully combined with CMMI. CMMI provides solid support for what disciplines to consider. When applied the  disciplines create a focus on important aspects of agile methods that perhaps are not normally elaborated, for example how to ensure a proper quality of a product backlog or how to ensure a proper  '`production line{''} for the project. This guidance may not be needed for small agile projects, but as the agile movement continues to grow, and is used for larger and more complex projects, agile projects  will need to address these issues related to increased size and complexity. The experiences from combining CMMI and Scrum have led Systematic to identify examples of explicit guidance from CMMI that  help to execute normal Scrum activities even better. These activities can be implemented in the spirit of the agile manifesto and principles and by doing so agile methods can be augmented and matured  to ensure that even larger and more complex projects in the future can and will benefit from agile - with a twist of CMMI.</t>
  </si>
  <si>
    <t>2008.19</t>
  </si>
  <si>
    <t>CrossTalk 21, 22–26.</t>
  </si>
  <si>
    <t>Jost, A.C.</t>
  </si>
  <si>
    <t>Small project survival among the CMMI level 5 big processes</t>
  </si>
  <si>
    <t>In the past several years, many engineering firms have stepped up and achieved Capability Maturity Model Integrated (CMMI) Level 5 [1]. Currently, 13.9 percent of the 2,140 appraised organizations have achieved CMMI Level 5 using the Standard CMMI Appraisal Method for Process Improvement (SCAMPI). To achieve this maturity level, the organisation must implement a rigorous process definition to address the CMMI model through maturity Level 5. Once defined, the organisational process must be implemented throughout the organization even by small projects. I will examine how, in my business unit, we have successfully achieved CMMI Level 5 across five geographically dispersed business units and how small projects have survived within our significantly large process definition.</t>
  </si>
  <si>
    <t>This paper describes how a company had successfully achieved CMMI Level 5 across five geographically dispersed business units and how small projects have survived within their significantly large process definition.</t>
  </si>
  <si>
    <t>The paper might present an approach that can be used on quantitative project management on high maturity.
BUT
The paper could not had its full texts accessed.</t>
  </si>
  <si>
    <t>Quantitative process management (QPM) and causal analysis and resolution (CAR) are requirements of capability maturity model (CMM) levels 4 and 5, respectively. They indicate the necessity of process  improvement based on objective evidence obtained from statistical analysis of  metrics. However, it is difficult to achieve these requirements in practice, and only a few companies have done so  successfully.  Evidence-based risk-management methods have been proposed for the control of software processes, but are not fully appreciated, compared to clinical practice in medicine. Furthermore,  there is no convincing answer as to why these methods are difficult to incorporate in software processes, despite the fact that they are well established in some business enterprises and industries. In this  article, we challenge this issue, point out a problem peculiar to software processes, and develop a generally applicable method for identifying the risk of failure for a project in its early stages. The  proposed method is based on statistical analyses of process measurements collected continuously throughout a project by a risk assessment and tracking system (RATS). Although this method may be  directly applicable to only a limited number of process types, the fundamental idea might be useful for a broader range of applications.</t>
  </si>
  <si>
    <t>Through the analysis of Rayleigh model, an explanation model on the quality effect of peer reviews is constructed. The review activities are evaluated by the defect removal rate at each phase. We made Hypotheses on how these measuremens are related to the product qualtiy. These Hypotheses are verified through regression analysis of actual project data and concrete calculation formulae are obtained as a model. This explanation model can be used to (1) evaluate the effect of peer review, especially the upper steam review quantitatively, (2) make concrete review plan and to set objective values for review activities, (3) evaluate the effect of each peer review activity or method.</t>
  </si>
  <si>
    <t>ICCSE 2008: PROCEEDINGS OF THE THIRD INTERNATIONAL CONFERENCE ON COMPUTER SCIENCE &amp; EDUCATION, pp. 1014-1018</t>
  </si>
  <si>
    <t>Lei, Y., Bing, X. and QingBao, L.</t>
  </si>
  <si>
    <t>Software Test Process Measurement and Control Model based on SPC Technology</t>
  </si>
  <si>
    <t>Software test is an important method of software quality assurance. With the popularity of iterative lifecycle, Software testing process becomes a complex process covering the overall software  development lifecycle. To insure the stabilization and effectiveness of test process, quantitative management pattern based on measurement must be adopted to monitor and control the test process. In  this process, the effectiveness and reality of measuring data and the practicality and validity of analysis methods are two critical problems. In this paper, a measurement and management model of test  process based on statistic process control technology is proposed, and the application of this model in real projects proved the good effect of this model.</t>
  </si>
  <si>
    <t>This paper proposes a measurement and management model of test process based on statistic process control technology, and relates the application of this model in real projects, proving the good effect of it.</t>
  </si>
  <si>
    <t>The paper presents a model that might be used on quantitative project management on high maturity.
BUT
The paper could not had its full texts accessed.</t>
  </si>
  <si>
    <t>12th International Conference on Computer Supported Cooperative Work in Design (pp. 323–329). inproceedings. http://dx.doi.org/10.1109/CSCWD.2008.4537002</t>
  </si>
  <si>
    <t>Lin, J.-S., Juan, Y.-C., &amp; Ou-Yang, C.</t>
  </si>
  <si>
    <t>A DCOR-based MAS framework to support design chain cooperation</t>
  </si>
  <si>
    <t>This paper presents a multi-agent system (MAS) framework developed on the design chain operations reference-model (DCOR) to support the cooperation between the original design manufacturer (ODM) company and its suppliers. The framework is composed of three phases. Under the consideration of design chain goals, the DC operations analysis phase plans and models the DC processes with DCOR standard notations from Level 1 to Level 3 while the specific implementation practices are modeled with event- driven process chain (EPC) diagram at Level 4. Next, in the MAS specification design phase, the required roles and behaviors will be extracted from DCOR Level 4 models. And then, the agent classes and their interaction will be determined to support the required roles and behaviors. Finally, the MAS implementation phase will implement the MAS specification on the JADE platform to support the cooperation between the ODM company and its suppliers.</t>
  </si>
  <si>
    <t>This paper presents a multi-agent system (MAS) framework developed on the Design Chain Operations Reference-model (DCOR) to support the cooperation between the original design  manufacturer (ODM) Company and its suppliers. The framework is composed of three phases. Under the consideration of design  chain goals, the DC operations analysis phase plans and models the  DC processes with DCOR standard notations from Level 1 to Level 3 while the specific implementation practices are modeled with Eventdriven Process Chain (EPC) diagram at Level 4. Next, in the  MAS specification design phase, the required roles and behaviors will be extracted from DCOR Level 4 models. And then, the agent classes and their interaction will be determined to support the  required roles and behaviors. Finally, the MAS implementation phase will implement the MAS specification on the JADE platform to support the cooperation between the ODM company and its  suppliers.</t>
  </si>
  <si>
    <t>It targets manufactoring design chain operations.</t>
  </si>
  <si>
    <t>CrossTalk 21, 16–20.</t>
  </si>
  <si>
    <t>McMahon, P.E.</t>
  </si>
  <si>
    <t>Are the right people measuring the right things? A lean path to achieving business objectives</t>
  </si>
  <si>
    <t>This article provides experiences and guidance applying Lean and Agile techniques together with the Capability Maturity Moder (CMM) Integration (CMMI [registered trademark] ) framework to aid measurement and to help in achieving business objectives. While many believe the CMMI produces non-Lean practices, an underlying premise of the article is that both Ijtan and Agile techniques can be CMMI compliant, and when used together with selective CMMI Level 4 and 5 practices can help organisations achieve business objectives faster. This article goes beyond measurement by addressing the more comprehensive question: Are the right people measuring the right things and taking the right actions at the right time? A case study, six lessons, two process improvement insights related to business objectives, and a commonly held myth about the CMMI framework are included.</t>
  </si>
  <si>
    <t xml:space="preserve">This paper provides experiences and guidance applying Lean and Agile techniques together with the Capability Maturity Model Integration (CMMI) framework to aid measurement and to help in achieving business objectives. </t>
  </si>
  <si>
    <t>In a competitive business landscape, large organizations such as insurance companies and banks are under high pressure to innovate, improvise and distinguish their products and services while continuing to reduce the time-to market for new product introductions. Generating a single view of the customer is vital from different perspectives of the systems developer over a period of time because of the existence of disconnected systems within an enterprise. Therefore, to increase revenues and cost optimization, it is important to build enterprise systems more closely with the business requirements by reusing the existing systems. While building distributed based applications, it is important to take into account the proven processes like Rational Unified Process (RUP) to mitigate risks and increase the reliability of systems. Experiences in developing applications in Java Enterprise Edition (JEE) with customized RUP have been presented in this paper. RUP is adopted into an onsite-offshore development model along with ISO 9001 and SEI CMM Level 5 standards. This paper provides an RUP approach to achieve increased reliability with higher productivity and lower defect density along with competitiveness through cost effective custom software solutions. Quantitative software reliability prediction is done using Generalized Stochastic Petri Nets, based on the RUP implemented prototype obtained from the PoC of a financial application prior to the actual implementation of the application development.</t>
  </si>
  <si>
    <t xml:space="preserve">This paper provides a RUP approach to achieve increased reliability with higher productivity and lower defect density along with competitiveness through cost effective custom software solutions. </t>
  </si>
  <si>
    <t>In a competitive business landscape, large organizations such as insurance companies and banks are under high pressure to innovate, improvise and differentiate their products and services while continuing to reduce the time-to market for new product introductions. Generating a single view of the customer is critical from different perspectives of the systems developer over a period of time because of the existence of disconnected systems within an enterprise. Therefore, to increase revenues and cost optimization, it is important build enterprise systems more closely with the business requirements by reusing the existing systems. While building distributed based applications, it is important to take into account the proven processes like Rational Unified Process (RUP) to mitigate the risks and increase the reliability of systems. Experiences in developing applications in Java Enterprise Edition (JEE) with customized RUP have been presented in this paper. RUP is adopted into an onsite-offshore development model along with ISO 9001 and SEI CMM Level 5 standards. This paper provides an RUP approach to achieve increased reliability with higher productivity and lower defect density along with competitiveness through cost effective custom software solutions. Early qualitative software reliability prediction is done using fuzzy expert systems, using which the expected number of defects in the software prior to the experimental testing is obtained. The predicted results are then compared with the practical values obtained during the actual testing procedure. &amp;copy; 2008 World Scientific Publishing Company.</t>
  </si>
  <si>
    <t>Proceedings of the 2008 International Conference on Software Engineering Research and Practice, SERP 2008, pp. 564-568</t>
  </si>
  <si>
    <t>Peplow, T., Dupée, B. and Ross, M.</t>
  </si>
  <si>
    <t>Ensuring the maturity of processes during transition to SOA</t>
  </si>
  <si>
    <t>Software development organizations have, under competitive pressure, government dictat and financial necessity, spent considerable effort in preparing for and achieving mature processes. After several years of process improvement (reaching CMMI level 3 in all areas and level 4 in some) the organization requires a new architectural model that encapsulates the changing needs of its IT systems. It has been decided that a Service Oriented Architecture (SOA) will be deployed to leverage both existing and new system assets and enable the exposure of business capabilities over the internet through the use of web services. However, the organization wishes to maintain its current level of process maturity. This paper analyses the potential impact of changing the system architecture and outlines an action plan for ensuring that the current level of process maturity is maintained.</t>
  </si>
  <si>
    <t xml:space="preserve">This paper analyses the potential impact of changing the system architecture to a Service Oriented Architecture (SOA) and outlines an action plan for ensuring that the current level of process maturity is maintained, after several years of process improvement (reaching CMMI level 3 in all areas and level 4 in some). </t>
  </si>
  <si>
    <t>The paper might present an approach that can be used on quantitative project management on high maturity.
BUT
The paper could not had its full texts accessed.</t>
  </si>
  <si>
    <t>This paper analyzes concepts to measure benefits of quality assurance measures applied in the electric / electronics (E/E) development in the automotive domain. Therefore selected models are examined and their suitability in the given context is evaluated. Since typical models in literature do not fulfil the practical requirements, the goal is to develop an extensive cost-benefit model based on organization specific cause-andeffect chains embracing software but also hardware development aspects. In a first example, based on the experiences in a software engineering experiment with 20 students, the applicability of the defined cause-and-effect chains with their according metrics is shown. Further research aims on process simulation to ensure plausibility and case studies for the validation of the presented approach. Copyright 2008 ACM.</t>
  </si>
  <si>
    <t>In this paper we develop a learning-mediated model of offshore software project productivity and quality to examine whether widely adopted structured software processes are effective in mitigating the negative effects of work dispersion in offshore software development. We explicate how the key process areas of the capability maturity model (CMM) can be utilized as a platform to launch learning routines in offshore software development and thereby explain why some offshore software development process improvement initiatives are more effective than others. We validate our learning mediated model of offshore software project performance by utilizing data collected from 42 offshore software projects of a large firm that operates at the CMM level-5 process maturity. Our results indicate that investments in structured processes mitigate the negative effects of work dispersion in offshore software development. We also find that the effect of software process improvement initiatives is mediated through investments in process-based learning activities. These results imply that investments in structured processes and the corresponding process-based learning activities can be an economically viable way to counter the challenges of work dispersion and improve offshore project performance. We discuss the implication of these results for the adoption of normative process models by offshore software firms.</t>
  </si>
  <si>
    <t>Eng. Village
Web of Sc.</t>
  </si>
  <si>
    <t>Ackerman, M and DiengKuntz, R and Simone, C and Wulf, V (Ed.), KNOWLEDGE MANAGEMENT IN ACTION, INTERNATIONAL FEDERATION FOR INFORMATION PROCESSING. SPRINGER, 233 SPRING STREET, NEW YORK, NY 10013, UNITED STATES, pp. 165–180.</t>
  </si>
  <si>
    <t>Sandhawalia, B., Dalcher, D.</t>
  </si>
  <si>
    <t>Knowledge Management Capability framework</t>
  </si>
  <si>
    <t>This paper presents a Knowledge Management Capability framework based upon an empirical case study conducted at a CMM Level 5 software project organisation. The paper discusses the development  of the organisation's knowledge management (KM) initiative from its initial state, to an organisational state where the KM practices are institutionalised and embedded within the daily activities and work  methods of the organisation. The organisation's KM initiative is analysed through the development of two KM capabilities, namely infrastructure and processes, which were examined in depth while  conducting the case study, and form the basis for the KM Capability Framework. The resulting framework helps organisations to analyse any imbalance that may exist in their KM initiative and needs to be  addressed. In doing so, the framework benefits organisations in making corrections and restoring balance between their KM infrastructure and process capabilities, thereby improving the path of  successful KM implementation towards a state of organisational KM capability.</t>
  </si>
  <si>
    <t xml:space="preserve">This paper presents a Knowledge Management Capability framework based upon an empirical case study conducted at a CMM Level 5 software project organisation. </t>
  </si>
  <si>
    <t>The paper does not address project management in high maturity neither presents any statistical techniques or methods that can be applied on project management in high maturity.
It proposes a knowledge management capability framework.</t>
  </si>
  <si>
    <t>Quantitative project management, understanding process variations and improving overall process capability, are fundamental aspects of process improvements and are now strongly propagated by all  best-practice models of process improvement. Organizations are moving to the next level of quantitative management where empirical methods are used to establish process predictability, thus enabling  better project planning and management. In this paper we use empirical methods to analyze Effort Variance in software maintenance projects. The Effort Variance model established was used to identify  process improvements and baseline performance.</t>
  </si>
  <si>
    <t>System developers and managers continually strive to identify, undertake, and realize improvements in software development methods. Measurement-driven software development guides the identification of improvement opportunities and enables the quantitative evaluation of progress and benefits. Six Sigma techniques provide a statistical process control approach for using measurement-driven methods to decrease the variances and shift the means of user-defined metrics such as defect densities, development cycletimes, and resource expenditures. This research investigates the effectiveness of software defection detection using peer reviews across 12 system development phases on 14 large-scale systems. This study analyzes 3418 defects from 731 peer reviews and benchmarks the defect injection and detection performance across the 12 system development phases. Six Sigma techniques including the define-measure-analyze- improve-control (DMAIC) method, root cause analysis, and control charts helped achieve in-phase detection of 95 percent of defects and realize over 50 percent improvements in defect densities and closure cycletimes for certain peer review types. Copyright &amp;copy; 2008 by Richard W. Selby.</t>
  </si>
  <si>
    <t>Tenho minhas dúvidas, mas na dúvida a gente inclui o artigo... Eu acho que o artigo só vai querer vender que Six Sigma é bom...</t>
  </si>
  <si>
    <t>INFORMATION TECHNOLOGIES' 2008, PROCEEDINGS, pp. 15</t>
  </si>
  <si>
    <t>Silingas, D.</t>
  </si>
  <si>
    <t>Modern challenges in software modeling</t>
  </si>
  <si>
    <t>Modeling is a very important part of software engineering. Software developers have adopted Unified Modeling Language (UML) as de facto standard for graphical modeling of various aspects of software  systems. Due to success of industrial UML adoption, multiple vendors have  developed and Put to market numerous UML modeling tools. In July of this year, we will celebrate the 10 years anniversary  from the first version of MagicDraw UML tool, which has been developed in Lithuania, and is one of the best-rated and most powerful UML tools worldwide. Although UML tools have already reached a  high maturity level, there are still many issues that have to be solved and new ideas that are still not Supported in modeling environments. In this keynote, we will review the recent hot topics in software  modeling - Model-Driven Architecture (MDA), Enterprise Architecture (EA), domain-specific modeling, model libraries, model analysis, refactoring, validation and simulation, model transformations,  diagram layout, support of agile modeling techniques. We will also discuss how the recent open-source development trends are changing modeling tools market, and what we foresee to change in modeling practices and tool support in the next 5 years.</t>
  </si>
  <si>
    <t>This keynote reviews the recent hot topics in software modeling - Model-Driven Architecture (MDA), Enterprise Architecture (EA), domain-specific modeling, model libraries, model analysis,  refactoring, validation and simulation, model transformations, diagram layout, support of agile modeling techniques. They also discuss how the recent open-source development trends are changing  modeling tools market, and what they foresee to change in modeling practices and tool support in the next 5 years.</t>
  </si>
  <si>
    <t>The paper was not peer reviewed (like editorials, summaries of keynotes, tutorials).
Keynote speech
AND
The paper could not had its full texts accessed.</t>
  </si>
  <si>
    <t xml:space="preserve">CE6
CE7
</t>
  </si>
  <si>
    <t>The paper was not peer reviewed (like editorials, summaries of keynotes, tutorials).
The paper could not had its full texts accessed.</t>
  </si>
  <si>
    <t>Projects combining agile methods with CMMI are more successful in producing higher quality software that more effectively meets customer needs at a faster pace. Systematic software engineering works at CMMI level 5 and uses lean software development as a driver for optimizing software processes. Early pilot projects showed productivity on Scrum teams almost twice that of traditional teams. Other projects using a story-based test-driven approach to software development reduced defects in final test by 40%. We assert that Scrum and CMMI together bring a more powerful combination of adaptability and predictability than either one alone and suggest how other companies can combine them.</t>
  </si>
  <si>
    <t>Assessment of software process and metrics to support quantitative understanding</t>
  </si>
  <si>
    <t>The use of process metrics and data for quantitative understanding is not very straightforward. If we have an identification of process components and follow a measurement process, we are likely to use process metrics and data effectively. But if we don't have these practices, we can hardly trust oil process metrics and data for quantitative understanding. In this paper, we summarize eight case studies  that we performed in different industrial contexts. The case studies rely on an assessment approach that investigates suitability of a software process and metrics for quantitative analyses. The approach investigates a process's inner attributes and outer factors as well as a number of usability characteristics for process metrics. We validated the results of the studies via SPC tools. This paper brief's the approach, explains contexts and findings of the case studies, and discusses overall case study results.</t>
  </si>
  <si>
    <t>Detecting and fixing defects are key activities in a testing process, which consume two kinds of skill sets. Unfortunately, many current leading software estimation methods, such as COCOMO II, mainly estimate the effort depending on the size of software, and allocate testing effort proportionally among various activities. Both efforts on detecting and fixing defects, are simply counted into software testing process/phase and cannot be estimated and managed satisfactorily. In fact, the activities for detecting defects and fixing them are quite different and need differently skilled people. The inadequate effort estimation leads to the difficulty of test process management. It is also the main problem which causes software project delays. In this article, we propose a method on Quantitatively Managing Testing (TestQM) process including identifying performance objectives, establishing a performance baseline, establish a process-performance model for fixing effort, and establishing a process-performance model for fixing the schedule, which supports high-level process management mentioned in Capability Maturity Model Integration (CMMI). In our method, defect injection distribution (DID) is used to derive estimation of fixing effort and schedule. The TestQM method has been successfully applied to a software organization for their quantitative management of testing process and proved to be helpful in estimating and controlling defects, effort and schedule of the testing process. Copyright ©2008 John Wiley &amp; Sons, Ltd.</t>
  </si>
  <si>
    <t>"Point Argument: Applying SPC to Software Development: Where and Why," by Ed Weller and David Card. Statistical Process Control focuses on key subprocesses in the overall software development process. Under the right conditions, SPC is another useful tool in our toolkit. "Counterpoint Argument: Software Data Violate SPC's Underlying Assumptions," by Bob Raczynski and Bill Curtis. Software tasks are an intermingled mix of skill levels, component complexities, and project conditions that severely diminish the power of SPC techniques such as control charts. This department is part of a special issue on quantitative project management. © 2008 IEEE.</t>
  </si>
  <si>
    <t>During CMMI (Capability Maturity Model Integration) performance in high maturity organizations, it is necessary to build five basic process performance models: lifecycle model, quality model, resource model, measurement model, and control model, in order to estimate, predict, monitor and control the cost, schedule and quality quantitatively and efficiently in project management. After presenting the five models, the components of the environment which supported CMMI, their functions, and the relationship among them are described for efficiency and accuracy of collecting data, and the consistency of information and data.</t>
  </si>
  <si>
    <t>The development of software products is a complex activity with a large number of factors involved in defining success. Measurement is a necessary prerequisite, for software process improvement.  However few guidelines exist for systematic planning of measurement programs within software projects and for multi-project selection. This paper discusses the major problems in software process  measurement, presents an organizational-level software process improvement model (O-SPIM) to support software process improvement. Based on O-SPIM, software organizations can select suitable  programs in those potential projects and establish adaptive measurement process and execute the measure just close-related the process goals, which focuses on their particular business environment.  Subsequently, some methods of a comprehensive assessment of quality estimating to support higher level quantitative management are suggested. The implementation of O-SPIM and the related methods is introduced in the end. These works were integrated in a toolkit called SQMSP which was used in some medium-sized enterprises in China.</t>
  </si>
  <si>
    <t>The software cost estimation model, COnstructive COst MOdel (COCOMO), in its last update (COCOMO II) has a set of seventeen cost drivers as well as a set of five scale factors. Process maturity, PMAT, is one of that five scale factors and its ratings are based on the software capability maturity model, SW-CMM, which is used to evaluate an organizationpsilas process maturity. In this paper, an investigation into the effect of process maturity on software development effort is presented by deriving the new set of COCOMO IIpsilas PMAT rating values based on the most recent version of SW-CMM, i.e. capability maturity model integration (CMMI). COCOMO IIpsilas data collection questionnaire was prepared and distributed to a group of selected software development organizations. The precise data for the analysis was collected from the record of 30 completed projects which spanned the range of CMMI Levels, from Level 1 (Level 1 Lower half and Level 1 Upper half) to Level 4, where 6 data points were collected from each level. The ideal scale factor (ISF) method was used in order to withhold the effect of the COCOMO IIpsilas PMAT scale factor. All prediction accuracies were measured using PRED (30). The study shows that our proposed model (with the new PMAT rating values) yields better estimates comparing with the Generic COCOMO II modelpsilas estimates.</t>
  </si>
  <si>
    <t>The Capability Maturity Model (CMM) has become a popular methodology for improving software development processes with the goal of developing high-quality software within budget and planned  cycle time. Prior research literature, while not exclusively focusing on CMM level 5 projects, has identified a host of factors as determinants of software development effort, quality, and cycle time. In this  study, we focus exclusively on CMM level 5 projects from multiple organizations to study the impacts of highly mature processes on effort, quality, and cycle time. Using a linear regression model based on  data collected from 37 CMM level 5 projects of four organizations, we find that high levels of process maturity, as indicated by CMM level 5 rating, reduce the effects of most factors that were previously  believed to impact software development effort, quality, and cycle time. The only factor found to be significant in determining effort, cycle time, and quality was software size. On the average, the  developed models predicted effort and cycle time around 12 percent and defects to about 49 percent of the actuals, across organizations. Overall, the results in this paper indicate that some of the biggest  rewards from high levels of process maturity come from the reduction in variance of software development outcomes that were caused by factors other than software size.</t>
  </si>
  <si>
    <t>Knowledge management is the key area of focus in the present information technology scenario. It forms a basis to derive standards and models and steers organizations through an enjoyable journey, an improved endeavor to reach the destination. Software process improvement program is a crucial venture for organizations functioning under a framework model and aspiring for higher maturity levels. While earlier works for software process improvement have been considering wider range of initiatives, we deem knowledge management to be a contemporary approach for refining software process improvement activities. This paper is committed to a rational analysis into the knowledge-based guidance for implementing a software process improvement program. The work is directed by four research questions that focus on the knowledge based SPI initiative. The role of knowledge components and a knowledge driven model (KDM) are assessed by a measurement model. The impact of KDM on the end-product and its real effect on SPI is measured by quantifying the productivity of the projects, eventually the organization. An implementation of the knowledge driven software process improvement (SPI) program is explained with a suitable case study, an organization working towards attaining CMM level. Future issues pertaining to knowledge based process improvement forms the concluding note of this work. © 2007 IEEE.</t>
  </si>
  <si>
    <t>The environment surrounding enterprises is complex and rapidly changing. To supply superior products at the optimum timing and achieve continuous evolution, enterprises must clearly visualize and  manage complex product development processes by considering the quality, cost, speed, and environment. To address these needs, we have initiated two activities that focus on the level of process  maturity based on Capability Maturity Model Integration (CMMI). The first activity is for standardizing new development processes with low maturity to obtain a certification of environment friendliness.  The second activity is for handling existing development processes with high maturity. In this paper, we describe these two activities and introduce project management tools that support project tasks such as progress management.</t>
  </si>
  <si>
    <t>Sério que você acha que ele tem coisa de alta maturidade? Achei a descrição muito genérica.</t>
  </si>
  <si>
    <t>2007.04</t>
  </si>
  <si>
    <t>Int. J. Prod. Res. 45, 5455–5464.</t>
  </si>
  <si>
    <t>Batson, R.G., McGough, K.D.</t>
  </si>
  <si>
    <t>A new direction in quality engineering: Supply chain quality modelling</t>
  </si>
  <si>
    <t>Applying quality engineering to the manufacturing supply chain is an area that has not been fully explored. This paper highlights the need for supply chain quality modelling tools to augment the vast array of quality tools used to predict and improve quality within a single corporate entity. The thesis of this paper is that network models are necessary to plan and improve quality in manufacturing supply chains. These models should augment, not replace, existing informational and organizational approaches to managing quality in the supply chain. Supply chain quality modelling is discussed in theoretical terms, and then two simple examples are given: a discrete example regarding a module required by an automotive original equipment manufacturer (OEM); and a continuous example regarding production of a mechanical pencil lead. Future research topics in supply chain quality modelling are suggested as multi-company adaptations of design of experiments, tolerance analysis and allocation, performance analysis, and statistical process control.</t>
  </si>
  <si>
    <t>This paper highlights the need for supply chain quality modelling tools to augment the vast array of quality tools used to predict and improve quality within a single corporate entity.</t>
  </si>
  <si>
    <t>The paper is not about software engineering.
It targets supply chain quality.</t>
  </si>
  <si>
    <t>2007.05</t>
  </si>
  <si>
    <t>AGILE 2007, Proceedings, pp. 37-48</t>
  </si>
  <si>
    <t>Beecham, S., Sharp, H., Baddoo, N., Hall, T. and Robinson, H.</t>
  </si>
  <si>
    <t>Does the XP environment meet the motivational needs of the software developer? An empirical study</t>
  </si>
  <si>
    <t>This paper examines how XP practice meets the motivational needs of software developers. Interactions with peers have been identified by others as one potential area of (de)motivation but little detail is known. The nature of this motivator, as expressed by software developers themselves, was explored through semi-structured interviews with a high maturity high performing team working on safety  critical software applications in a traditional environment. From these interviews, we have identified seven themes which are characteristic indicators of peer motivation. We interrogate observational  data from five mature XP teams to consider whether and how these characteristic indicators are present in an XP environment. We find that XP teams in our study had processes in place that supported  many of the motivational needs voiced by developers coming from a traditional, heavyweight software development environment. However, the XP environment is at odds with other motivational needs.</t>
  </si>
  <si>
    <t>This paper examines how XP practice meets the motivational needs of software developers. Interactions with peers have been identified by others as one potential area of (de)motivation but little detail is  known. The nature of this motivator, as expressed by software developers themselves, was explored through semi-structured interviews with a high maturity high performing team working on safety critical  software applications in a traditional environment.</t>
  </si>
  <si>
    <t>The paper does not address project management in high maturity neither presents any statistical techniques or methods that can be applied on project management in high maturity.
The paper studies motivational needs on software development.</t>
  </si>
  <si>
    <t>Beijing Gongye Daxue Xuebao / Journal of Beijing University of Technology Vol. 33(SUPPL.), pp. 18-22</t>
  </si>
  <si>
    <t>Cao, J.</t>
  </si>
  <si>
    <t>Earned value application in single and portfolio IT projects</t>
  </si>
  <si>
    <t>The paper presents the EVA application method and example in the single IT project. Based on the EVA application in single project, the paper extends the scope of traditional EVA to portfolio management application, establishes the new EVA model for portfolio management with some sample application. The aim of the new EVA model is to help IT organizations to effectively manage their portfolio projects in a similar manner as they manage the single IT project.</t>
  </si>
  <si>
    <t>This paper presents the EVA application method and example in the single IT project. Based on the EVA application in single project, the paper extends the scope of traditional EVA to portfolio management application, establishes the new EVA model for portfolio management with some sample application. The aim of the new EVA model is to help IT organizations to effectively manage their portfolio projects in a similar manner as they manage the single IT project.</t>
  </si>
  <si>
    <t>The paper does not address project management in high maturity neither presents any statistical techniques or methods that can be applied on project management in high maturity.
It targets portfolio management.
AND
The paper could not had its full texts accessed</t>
  </si>
  <si>
    <t>CE1
CE7</t>
  </si>
  <si>
    <t>The paper is not written in English, Portuguese or Spanish.
It's in Chinese.
The paper could not had its full texts accessed.</t>
  </si>
  <si>
    <t>CE4
CE7</t>
  </si>
  <si>
    <t>In the past ten years many assessment approaches have been proposed to help manage software process quality. However, few of them are configurable and real-time in practice. Hence, it is advantageous to find ways to monitor the current status of software processes and detect the improvement opportunities. In this paper, we introduce a web-based prototype system (Continuous SPA) on continuous assessing and monitoring software process, and perform a practical study in one process area: project management. Our study results are positive and show that features such as global management, well-defined responsibility and visualization can be integrated in process assessment to help improve the software process management. © 2007 IEEE.</t>
  </si>
  <si>
    <t>This article describes how the 309th Software Maintenance Group (SMXG) at Hill AFB, Utah, used Standard Capability Maturity Model&amp;reg Integration Appraisal Method for Process Improvement (SCAMPI) B appraisals as means to identify value-added process improvements, educate key project personnel in the organisation on best practices, and obtain critical buy-in from project personnel within the framework of an organisational transition from use of the Capability Maturity Model (CMM) to the Capability Maturity Model Integration (CMMI) as a model of best practices. Action plans were created based on weaknesses identified in the SCAMPI B appraisals and were used to baseline and track progress on the implementation of process improvements. A series of these SCAMPI B appraisals was followed by a SCAMPI A appraisal, in June 2006, when the 309th SMXG was awarded a CMMI Maturity level 5 rating. Details on the strategy used and lessons-learned are shared.</t>
  </si>
  <si>
    <t xml:space="preserve">This article describes how the 309th Software Maintenance Group (SMXG) at Hill AFB, Utah, used Standard Capability Maturity Model&amp;reg Integration Appraisal Method for Process Improvement (SCAMPI) B appraisals as means to identify value-added process improvements, educate key project personnel in the organisation on best practices, and obtain critical buy-in from project personnel within the framework of an organisational transition from use of the Capability Maturity Model (CMM) to the Capability Maturity Model Integration (CMMI) as a model of best practices. </t>
  </si>
  <si>
    <t>Me parece que está apenas dando uma alternativa ao SCAMPI</t>
  </si>
  <si>
    <t>Software and Systems engineering are developing rich histories with measures and measurement tools to aid in project management. This paper addresses adapting those Software and System Engineering concepts and tools to a hardware development project. General Dynamics Advanced Information Systems (GDAIS) Mission Systems has been assessed as CMMI Level 5 rating November 2, 2005. using the CMMISE/ SW/IPPD/SS, V1.1, staged model. © 2007 by P. Frenz.</t>
  </si>
  <si>
    <t>2007.10</t>
  </si>
  <si>
    <t>SOFTWARE QUALITY JOURNAL Vol. 15(4), pp. 365-381</t>
  </si>
  <si>
    <t>Hall, T., Jagielska, D. and Baddoo, N.</t>
  </si>
  <si>
    <t>Motivating developer performance to improve project outcomes in a high maturity organization</t>
  </si>
  <si>
    <t>In this paper we discuss the impact software developer performance has on project outcomes. Project performance remains unreliable in the software industry with many compromised software systems  reported in the  press. We investigate the impact that developer performance has on aspects of project success and explore how developer performance is motivated. We present interview, focus group  and questionnaire data collected from a team of developers working in a software organization that has been assessed at CMM level 5. Our main findings are that developers value technical skills in their  colleagues, but appreciate these especially when supplemented with good human skills. Software developers with a proactive, flexible, adaptable approach who are prepared to share knowledge and  follow good practice are said to be the best developers. Motivators for these developers are pay and benefits, recognition and opportunities for achievement in their work. Overall, we found that technical  competence, interpersonal skills and adherence to good practices are thought to have the biggest impact on software project success.</t>
  </si>
  <si>
    <t>This paper investigates the impact that developer performance has on aspects of project success and explores how developer performance is motivated. They present interview, focus group and questionnaire data collected from a team of developers working in a software organization that has been assessed at CMM level 5. Overall, they found that technical competence, interpersonal skills and adherence to good  practices are thought to have the biggest impact on software project success.</t>
  </si>
  <si>
    <t>The paper does not address project management in high maturity neither presents any statistical techniques or methods that can be applied on project management in high maturity.
The paper identifies main developer performance attributes, motivation factors and project outcomes.</t>
  </si>
  <si>
    <t>2007.11</t>
  </si>
  <si>
    <t>SIGMIS CPR 2007: PROCEEDINGS OF THE 2007 ACM SIGMIS CPR CONFERENCE GLOBAL INFORMATION TECHNOLOGY WORKFORCE, pp. 196-202</t>
  </si>
  <si>
    <t>Hall, T., Wilson, D., Rainer, A. and Jagielska, D.</t>
  </si>
  <si>
    <t>Communication: The Neglected Technical Skill?</t>
  </si>
  <si>
    <t>In this paper we discuss the importance of communication in software development. Communication has long been recognized as an important element of a successful software project. The quality of  communication within the development team and between the development team and external entities impacts on the performance of the software project. However there is little evidence to suggest  that approaches to software development have adequately emphasized high quality communications. Our findings suggest that the SEI's family of Capability Maturity Models, arguably the most  influential models of software development, address communication in a very superficial way. We consider the impact of poor communication on the performance of a team of developers working in a software organization that has been assessed at CMM Level 5. We conducted multi-level interviews with all developers in the software team. Our main findings are that, although the team recognizes the importance of communication, many communication problems are reported. Furthermore, we found that human-centric processes, such as communication, were much less mature than the technical  processes. We discuss the typical personality traits that may mitigate against developers being good communicators. We conclude that one way to overcome this is for development models to address  communication more explicitly.</t>
  </si>
  <si>
    <t>This paper discusses the importance of communication in software development. Their findings suggest that the SEI’s family of Capability Maturity Models address communication in a very superficial way. They considered the impact of poor communication on the performance of a team of developers working in a software organization that has been assessed at CMM Level 5. They found that human-centric processes, such as communication, were much less mature than the technical processes.</t>
  </si>
  <si>
    <t>The paper does not address project management in high maturity neither presents any statistical techniques or methods that can be applied on project management in high maturity.
The paper discusses communication importance and its occurency even in high maturity companies.</t>
  </si>
  <si>
    <t>2007.12</t>
  </si>
  <si>
    <t>Chinese J. Mech. Eng. (English Ed. 20, 84–86.</t>
  </si>
  <si>
    <t>He, S., Qi, E., He, Z., Nie, B.</t>
  </si>
  <si>
    <t>Quality control of semiconductor packaging based on principal components analysis</t>
  </si>
  <si>
    <t>5 critical quality characteristics must be controlled in the surface mount and wire-bond process in semiconductor packaging. And these characteristics are correlated with each other. So the principal components analysis (PCA) is used in the analysis of the sample data firstly. And then the process is controlled with hotelling T2 control chart for the first several principal components which contain sufficient information. Furthermore, a software tool is developed for this kind of problems. And with sample data from a surface mounting device (SMD) process, it is demonstrated that the T2 control chart with PCA gets the same conclusion as without PCA, but the problem is transformed from high-dimensional one to a lower dimensional one, i.e., from 5 to 2 in this demonstration.</t>
  </si>
  <si>
    <t>This paper discusses 5 critical quality characteristics controlled in the surface mount and wire-bond process in semiconductor packaging. And these characteristics are correlated with each other. So the principal components analysis (PCA) is used in the analysis of the sample data firstly. And then the process is controlled with hotelling T2 control chart for the first several principal components which contain sufficient information. Furthermore, a software tool is developed for this kind of problems.</t>
  </si>
  <si>
    <t>The paper is not about software engineering.
It targets semiconductor packaging quality.</t>
  </si>
  <si>
    <t>Inspection is widely believed to be one of the most cost-effective methods for detection of defects in the work products produced during software development. However, the inspection process, by its very nature, is labor intensive and for delivering value, they have to be properly executed and controlled. While controlling the inspection process, the inspection module size is a key control parameter. Larger module size can lead to an increased leakage of defects which increases the cost since rework in the subsequent phases is more expensive. Small module size reduces the defect leakage but increases the number of inspections. In this paper, we formulate a cost model for an inspection process using which the total cost can be minimized. We then use the technique of Design of Experiments to study how the optimum module size varies with some of the key parameters of the inspection process, and determine the optimum module size for different situations. &amp;copy; World Scientific Publishing Company.</t>
  </si>
  <si>
    <t>In software engineering domain, SPC is currently utilized only by organizations which have high maturity levels according to the process improvement models like ISO/IEC 15504 and CMMI. In this paper, we present a software tool that we developed to ease and enhance application of SPC especially for emergent organizations. Our tool has facilities to assess the suitability of software processes and metrics for SPC as well as to analyze a software process with respect to its qualifying metrics using SPC techniques like control charts, histograms, bar charts, and pareto charts. In this paper we explain the tool by means of a bug-fixing process of a system and software development organization.</t>
  </si>
  <si>
    <t>Using corporate project data, the authors show how an international standard's recommendations for analyzing productivity are inappropriate and, when incorporated with statistical process-control  techniques, can generate misleading analyses.</t>
  </si>
  <si>
    <t>WSEAS Transactions on Computers Vol. 6(6), pp. 894-900</t>
  </si>
  <si>
    <t>Lin, T.-C., Chang, H.-H. and Lee, C.-H.</t>
  </si>
  <si>
    <t>Using the GWMA control chart to monitor the process quality of supply chains</t>
  </si>
  <si>
    <t>Some companies have recently become top enterprises by implementing six-Sigma program. Six-Sigma program emphasizes teamwork and benchmarking, and combines most quality controls and advance research results, enabling it to achieve a zero-defect level in business targets. Control charts are important tools of six-sigma methodologies to monitor quality and detect deviation in the process. This study employs the VB language to develop an application program of the GWMA control chart for application in supply chain management. Generally, the developed GWMA control chart can be easily used for engineers to monitor the process quality beyond the 3σ level. The developed computer-aided software is demonstrated with an example to verify that the GWMA control chart performs better than traditional charts in detecting small shifts of the process mean.</t>
  </si>
  <si>
    <t>This paper employs the VB language to develop an application program of the GWMA control chart for application in supply chain management. Generally, the developed GWMA control chart can be easily used for engineers to monitor the process quality beyond the 3σ level. The developed computer-aided software is demonstrated with an example to verify that the GWMA control chart performs better than traditional charts in detecting small shifts of the process mean.</t>
  </si>
  <si>
    <t>The paper presents an approach using statistical process control (SPC) and might support quantitative project management in high maturity.
BUT
The paper could not had its full texts accessed</t>
  </si>
  <si>
    <t>2007.17</t>
  </si>
  <si>
    <t>This paper presents the tailoring of ECSS software product assurance requirements aiming at the development of scientific satellite payload embedded software by a Brazilian software supplier. The  software item, named SWPDC, developed by DBA Engenharia de Sistemas LTDA within Software Factory context, is part of an ongoing research project, named Quality of Space Application Embedded  Software - QSEE, developed by National Institute for Space Research - INPE, with FINEP financial support. Among. other aspects, QSEE project allowed to evaluate the adherence of a Software Factory  processes to INPE's embedded software development process requirements. Although not familiar with space domain, the high maturity level of such supplier, CMMI-3 formally evaluated, facilitates the  Software Factory to comply with the requirements imposed by the custumer. Following the software verification and validation processes recommended by ECSS standards, an Independent Verification  and Validation - IVV approach was used by INPE in order to delegate the software acceptance activities to a third party team. ECSS standard tailored form contributions along the execution of the project  and the benefits provided to the supplier in terms of process improvements are also presented herein.</t>
  </si>
  <si>
    <t>2007.18</t>
  </si>
  <si>
    <t>IET SOFTWARE Vol. 1(4), pp. 132-142</t>
  </si>
  <si>
    <t>Efficient software review process for small and medium enterprises</t>
  </si>
  <si>
    <t>A considerable amount of software is produced world-wide by small and medium enterprises (SMEs). These organisations do not have enough resources to implement a rigorous quality plan. It has been  established that reviews of various artifacts play a very important role in ensuring the quality of software. Traditional review methods are rigorous and their implementation is cumbersome for SMEs. A  new review process which is easy to implement and requires almost no documentation is introduced. It is based on reviewers' efforts to produce high-quality software while minimising the inspection  cost. Additionally, people who are conducting this review need not be present at the same place during most phases of the review process. This process has been successfully implemented in a CMM level  3 software development company intending to achieve CMMI level 5 and results are found to be quite encouraging.</t>
  </si>
  <si>
    <t>This paper introduces a new review process which is easy to implement and requires almost no documentation. It is based on reviewers’ efforts to produce high-quality software while minimising the inspection cost. Additionally, people who are conducting this review need not be present at the same place during most phases of the review process.</t>
  </si>
  <si>
    <t>The paper does not address project management in high maturity neither presents any statistical techniques or methods that can be applied on project management in high maturity.
The paper presents a review process.</t>
  </si>
  <si>
    <t>There has been a considerable growth in the use of Statistical Process Control (SPC) for improving the quality in business, industries, or software development since the last decade. However, the processes are growing much more complex, and there is a tremendous increase of data size owning to the use of automated record machine. The conventional SPC tools become less effective in analyzing and identifying the cause of the process failures. This paper extends the idea of the Modified Centered CUSUMS, and proposes a new data selection procedure so that the associative discovery technique can be used in retrospective SPC analysis. Through our approach, the common data mining method (i.e. associative discovery) can be used to find the hidden knowledge from the data, and identify the causes of the process failure or success for the quality improvement. Besides, the hidden information that we extracted from the data can be used as supplement for the cause and effect diagram in the on-line process control. © 2006 IEEE.</t>
  </si>
  <si>
    <t>Software engineers increasingly emphasize agility and flexibility in their designs and development approaches. They increasingly use distributed development teams, rely on component assembly and deployment rather than green field code writing, rapidly evolve the system through incremental development and frequent updating, and use flexible product designs supporting extensive end-user customization. While agility and flexibility have many benefits, they also create an enormous number of potential system configurations built from rapidly changing component implementations. Since today's quality assurance (QA) techniques do not scale to handle highly configurable systems, we are developing and validating novel software QA processes and tools that leverage the extensive computing resources of user and developer communities in a distributed, continuous manner to improve software quality significantly. This paper provides several contributions to the study of distributed, continuous QA (DCQA). First, it shows the structure and functionality of Skoll, which is an environment that defines a generic around-the-world, around-the-clock QA process and several sophisticated tools that support this process. Second, it describes several novel QA processes built using the Skoll environment. Third, it presents two studies using Skoll: one involving user testing of the Mozilla browser and another involving continuous build, integration, and testing of the ACE+TAO communication software package. The results of our studies suggest that the Skoll environment can manage and control distributed continuous QA processes more effectively than conventional QA processes. For example, our DCQA processes rapidly identified problems that had taken the ACE+TAO developers much longer to find and several of which they had not found. Moreover, the automatic analysis of QA results provided developers information that enabled them to quickly find the root causes of problems. © 2007 IEEE.</t>
  </si>
  <si>
    <t>2007.21</t>
  </si>
  <si>
    <t>Lecture Notes in Computer Science (including subseries Lecture Notes in Artificial Intelligence and Lecture Notes in Bioinformatics) Vol. 4336 LNCS, pp. 24</t>
  </si>
  <si>
    <t>Rainer, A.</t>
  </si>
  <si>
    <t>The value of empirical evidence for practitioners and researchers</t>
  </si>
  <si>
    <t>The empirical software engineering research community has two general aims: 1. To understand how software is actually developed and maintained; and 2. To understand what improvements should be made to software development and maintenance, and how those improvements should be implemented. Empirical software engineering research, therefore, is about both contemplation and action. It is a discipline which attempts to understand phenomena whilst at the same time trying to change those very phenomena (in order to improve them). And it is a discipline that, by definition, promotes empirical evidence as the primary source of reliable knowledge for achieving these two general aims. While the research community promotes empirical evidence as the primary source of reliable knowledge, software practitioners do not seem to value empirical evidence in quite the same way; indeed, software practitioners seem to treat empirical evidence as one among a number of sources of knowledge (others being personal preferences and values, personal experience, the opinions of local experts, and local constraints) where the value of each of these kinds of knowledge varies from situation to situation: for example, in one situation (perhaps a CMM Level 4 company), a decision is made on the basis of empirical evidence; in another situation (a CMM Level 1 company), a decision is made on the basis of local expertise. As a research community we of course need to (further) strengthen our collaborations with industry, because industry is both the most appropriate source of empirical evidence for developing our understanding (the research communities' first general aim) and the intended target for action (the research communities' second general aim). We also need to be aware that industry is also the most appropriate source for these other kinds of knowledge; and that practitioners are not necessarily persuaded to collaborate and to change and to improve primarily because of empirically-based knowledge (particularly quantitative data). Practitioners' preferences for different kinds of knowledge are implicitly acknowledged in, for example, the design of the Capability Maturity Model (where the lower Levels of the model do not promote the collection and use of quantitative data) and more explicitly acknowledged by, as an alternative example, Evidence Based Software Engineering (derived from Evidence Based Medicine) which seeks to combine various kinds of knowledge to improve practitioners' decision-making about technology adoption. Given these circumstances, perhaps the most appropriate and helpful recommendations for improvement that the research community can offer to industry are heuristics (rules-of-thumb) based on the careful aggregation of different kinds of empirical and non-empirical evidence. © Springer-Verlag Berlin Heidelberg 2007.</t>
  </si>
  <si>
    <t>This is a position paper on empirical software engineering.</t>
  </si>
  <si>
    <t>2007.22</t>
  </si>
  <si>
    <t>CrossTalk 20, 24–28.</t>
  </si>
  <si>
    <t>Reifer, D.J.</t>
  </si>
  <si>
    <t>Profiles of level 5 CMMI organizations</t>
  </si>
  <si>
    <t>Many firms that have achieved Level 5 using the Software Engineering Institute's Capability Maturity Model&amp;reg Integration (CMMI&amp;reg) have taken a different tact in justifying their process improvement initiative's budget. This article summarizes the profiles of high maturity organisations and explains how they go about justifying their budgets. The article also provides insight into the differing tactics that these firms use to win the battle of the budget and the reasons for them.</t>
  </si>
  <si>
    <t>This paper summarizes the profiles of high maturity organisations and explains how they go about justifying their budgets. The article also provides insight into the differing tactics that these firms use to win the battle of the budget and the reasons for them.</t>
  </si>
  <si>
    <t>The paper does not address project management in high maturity neither presents any statistical techniques or methods that can be applied on project management in high maturity.
It targets SPI budgets.</t>
  </si>
  <si>
    <t>2007.23</t>
  </si>
  <si>
    <t>PROCEEDINGS OF THE ASME INTERNATIONAL CONFERENCE ON MANUFACTURING SCIENCE AND ENGINEERING - 2007. AMER SOC MECHANICAL ENGINEERS, THREE PARK AVENUE, NEW YORK, NY 10016-5990 USA, pp. 555–563.</t>
  </si>
  <si>
    <t>Rickli, J., Camelio, J.</t>
  </si>
  <si>
    <t>Monitoring and diagnosis of assembly fixture faults using modified multivariate control charts and surface scanning content</t>
  </si>
  <si>
    <t>Recent advances in process monitoring technology have introduced an influx of exceptionally large data sets containing information on manufacturing process health. Recorded data sets are comprised of numerous parameters for which multivariate statistical process control (MSPC) methodologies are required. Current multivariate control charts are ideal for monitoring data sets with a minimal amount of  parameters, however, new monitoring devices such as surface scanning cameras increase the number of parameters by two orders of magnitude in some cases. This paper proposes a modified form of the  original multivariate Hotelling T(2) chart possessing the capability to monitor manufacturing processes containing a large number of parameters and a fault diagnosis procedure incorporating least squares  analysis in conjunction with univariate control charts. A case study considering surface scanning of compliant sheet metal components and comparisons to processes utilizing Optical CMM's is presented  as verification of the proposed assembly fixture fault diagnosis methodology and modified Hotelling T(2) multivariate control chart.</t>
  </si>
  <si>
    <t>This paper proposes a modified form of the  original multivariate Hotelling T(2) chart possessing the capability to monitor manufacturing processes containing a large number of parameters and a fault diagnosis procedure incorporating least squares  analysis in conjunction with univariate control charts. A case study considering surface scanning of compliant sheet metal components and comparisons to processes utilizing Optical CMM's is presented  as verification of the proposed assembly fixture fault diagnosis methodology and modified Hotelling T(2) multivariate control chart.</t>
  </si>
  <si>
    <t>The paper is not about software engineering.
It targets manufactoring process control.</t>
  </si>
  <si>
    <t>In this paper, we propose a technique for leveraging historical field failure records in conjunction with automated static analysis alerts to determine which alerts or sets of alerts are predictive of a field failure. Our technique uses singular value decomposition to generate groupings of static analysis alert types, which we call alert signatures, that have been historically linked to field failure-prone files in previous releases of a software system. The signatures can be applied to sets of alerts from a current build of a software system. Files that have a matching alert signature are identified as having similar static analysis alert characteristics to files with known field failures in a previous release of the system. We performed a case study involving an industrial software system at IBM and found three distinct alert signatures that could be applied to the system. We found that 50% of the field failures reported since the last static analysis run could be discovered by examining the 10% of the files and static analysis alerts indicated by these three alert signatures. The remaining failures were either not detected by a signature which could be an indication of a new type of error in the field, or they were on areas of the code where no static analysis alerts were detected.</t>
  </si>
  <si>
    <t>Projects combining agile methods with CMMI1 are more successful in producing higher quality software that more effectively meets customer needs at a faster pace. Systematic Software Engineering  works at CMMI level and uses Lean Software Development as a driver for optimizing software processes. Early pilot projects at Systematic showed productivity on Scrum teams almost twice that of  traditional teams. Other projects demonstrated a story based test driven approach to software development reduced defects found during final test by 40%. We assert that Scrum and CMMI together  bring a more powerful combination of adaptability and predictability than either one alone and suggest how other companies can combine them.</t>
  </si>
  <si>
    <t>CMMI is an internationally-known standard, developed by the Software Engineering Institute, whose objective is to allow the maturity-level evaluation of organizations concerned to software development. The Eldorado Research Institute adopted and follows the staged representation approach of the CMMI model that focuses the process improvement in a systemic and structured way, aiming to reach a stage that allows the generation of a framework for the next stage. Being certified to the maturity Level 3 and looking for the Level 4 certification, this paper deals with some details of indicator definition for the Eldorado Research Institute, concerning the migration to the maturity Level 4 of the CMMI model, and also deals with identified problems and pitfalls during this migration effort.</t>
  </si>
  <si>
    <t>2007.27</t>
  </si>
  <si>
    <t>Proceedings - Third International Conference on Natural Computation, ICNC 2007. Haikou, Hainan, China, pp. 389–393.</t>
  </si>
  <si>
    <t>Tang, C.S., Chan, C.Y., Yung, K.L.</t>
  </si>
  <si>
    <t>A generic system monitoring technique by using similarity recognition on the flowing entity pattern</t>
  </si>
  <si>
    <t>Normally, Statistic Process Control (SPC) techniques are applied in monitoring production activities in a manufacturing system. With the help of the Computer Integrated Manufacturing (CIM), the efficiency of data transmission has improved. To examine the fluctuations on a control chart, the SPC tools provide a good platform. However, they are often too dedicated to a specific system type as SPC tools usually devote in well-known parameters such as the dimensions of a work piece, the temperature of an operation process, etc. In this paper, an alternative method is proposed. It is about the studying of the physical entities flowing patterns in a system to obtain an overview of a system instead of measuring specific parameters. This generic monitoring technique can potentially be applied not only in manufacturing systems but any system which contains measurable physical element flows. &amp;copy; 2007 IEEE.</t>
  </si>
  <si>
    <t>This paper proposes studying of the physical entities flowing patterns in a system to obtain an overview of a system instead of measuring specific parameters. This generic monitoring technique can potentially be applied not only in manufacturing systems but any system which contains measurable physical element flows.</t>
  </si>
  <si>
    <t>Frequently, effort of defect detecting and fixing are counted into software testing activities/phase. Current leading software estimation methods, such as COCOMO II, mainly estimate the effort depending  on the  size of software product and allocate testing effort proportionally. It can not predict detecting and fixing effort accurately. In fact, testing effort is significantly influenced by the quality of other  software development activities. These lead to the difficulty of the testing effort to be estimated accurately. It is a challenging issue for quantitative software process management. In this paper, we  propose an empirical method to identify performance objectives, establish performance baseline and establish quantitative management model for testing process. The method has been successfully  applied to a software organization for their quantitative management of testing process.</t>
  </si>
  <si>
    <t>In July 2006, the 309th Software Maintenance Group (309th SMXG) at Hill Air Force Base, Utah was appraised at a Capability Maturity Model Integration (CMMISM) Level 5. One focus project had been using the Team Software ProcessSM (TSP)SM since 2001. TSP is generally considered a 'Level 5 process; however, during the preparation for the assessment, it became obvious to the team that even the stringent process and data analysis requirements of the TSP did not completely address CMMI requirements for several process areas (PAs). The TSP team successfully addressed these issues by adapting their process scripts, measures, and forms in ways that may be applicable to other TSP teams.</t>
  </si>
  <si>
    <t>Eu acho que ele só vai falar do TSP...</t>
  </si>
  <si>
    <t>2007.30</t>
  </si>
  <si>
    <t>37TH ANNUAL FRONTIERS IN EDUCATION CONFERENCE, GLOBAL ENGINEERING : KNOWLEDGE WITHOUT BORDERS - OPPORTUNITIES WITHOUT PASSPORTS, VOLS 1- 4 (pp. 1031–1036)</t>
  </si>
  <si>
    <t>Welch, H. L.</t>
  </si>
  <si>
    <t>Teaching a service course in software engineering</t>
  </si>
  <si>
    <t>The development of stand-alone software engineering curricula has spawned the need for a reevaluation of the survey courses designed to introduce software engineering to the non-software engineer  (e.g. computer engineers or computer scientists). The Guidelines for Undergraduate Degree Programs in Software Engineering (SE2004) and the Software Engineering Body of Knowledge (SWEBOK) are  two widely accepted guidelines for knowledge areas within software engineering. This paper will examine the recommendations in these guidelines and suggest an appropriate subset of course topic  areas and depth of coverage for a software engineering service course. The syllabus for senior-level 4-credit quarter-long service course in software engineering for computer engineers will be presented  along with anecdotal evidence of its success as the course is taught at the Milwaukee School of Engineering (MSOE). Recent curriculum changes in computer engineering at MSOE have shifted the  software engineering service course from 4-credits in the senior year to 3-credits in the sophomore year and the proposed syllabus for this new course will be presented as well.</t>
  </si>
  <si>
    <t>This paper examines the recommendations in The Guidelines for Undergraduate Degree Programs in Software Engineering (SE2004) and the Software Engineering Body of Knowledge (SWEBOK) and suggests an appropriate subset of course topic areas and depth of coverage for a software engineering service course. The syllabus for senior-level 4-credit quarter-long service course in software  engineering for computer engineers is presented along with anecdotal evidence of its success as the course is taught at the Milwaukee School of Engineering (MSOE).</t>
  </si>
  <si>
    <t>It targets teaching.</t>
  </si>
  <si>
    <t>2007.31</t>
  </si>
  <si>
    <t>7th International SPICE Conference on Process Assessment and Improvement, SPICE 2007. Seoul, Korea, Republic of.</t>
  </si>
  <si>
    <t>7th International SPICE Conference on Process Assessment and Improvement, SPICE 2007</t>
  </si>
  <si>
    <t>2006.01</t>
  </si>
  <si>
    <t>Martin, DC (Ed.), Fifth International Conference on Commercial-off-the-Shelf (COTS) - Based Software System, Proceedings. IEEE COMPUTER SOC, 10662 LOS VAQUEROS CIRCLE, PO BOX 3014, LOS ALAMITOS, CA 90720-1264 USA, pp. 206–213.</t>
  </si>
  <si>
    <t>Anderson, W., McAuley, J.</t>
  </si>
  <si>
    <t>Commercial off-the-shelf product management lessons learned - Satellite ground control system (SGCS) upgrade</t>
  </si>
  <si>
    <t>This case study reports the challenges faced by multiple, mature (CMM level 5) organizations during the upgrade of Commercial Off-the-Shelf (COTS) components within a major United States satellite and ground control system. During the satellite and ground system (SGCS) upgrade, the ground control system (GCS) contractor, successfully upgraded thirteen COTS products. Simultaneously, another contractor attempted to upgrade a COTS Mission Application Area (MAA) product. This upgrade required support from multiple contractors and a COTS product vendor. The upgrade experienced significant problems, resulting in extra effort, schedule delays, and contractor replacement before the issues were resolved The task was eventually completed, but some important lessons were learned and are offered here to those facing similar challenges. This report provides an overview of the GCS history, the system context and need for the upgrade, key characteristics of the COTS management process, an analysis of the upgrade results and a summary of the lessons learned.</t>
  </si>
  <si>
    <t>This paper reports the challenges faced by multiple, mature (CMM level 5) organizations during the upgrade of Commercial Off-the-Shelf (COTS) components within a major United States satellite and ground control system. This report provides an overview of the GCS history, the system context and need for the upgrade, key characteristics of the COTS management process, an analysis of the upgrade results and a summary of the lessons learned.</t>
  </si>
  <si>
    <t>The paper does not address project management in high maturity neither presents any statistical techniques or methods that can be applied on project management in high maturity.
It targets COTS update.</t>
  </si>
  <si>
    <t>2006.02</t>
  </si>
  <si>
    <t>Softw. Process Improv. Pract. 11, 219–228.</t>
  </si>
  <si>
    <t>Baddoo, N., Hall, T., Jagielska, D.</t>
  </si>
  <si>
    <t>Software developer motivation in a high maturity company: A case study</t>
  </si>
  <si>
    <t>In this article, we discuss the impact of software developer motivation on projects. Motivation has been reported to be an important determinant of productivity and quality of work in many industries. In this article, we explore specifically how motivation impacts on development work in software engineering. We describe work previously done to suggest that software developers may have a different profile of motivators to other professionals. We present data collected from nine developers working in a software organisation that has been assessed at CMM level 5. We find that the developers working in this high maturity development environment are highly motivated. We also report relationships between motivation and progress in development work and describe the impact of motivating factors on specific aspects of software development. Our main conclusion is that good software developers are proactive, flexible and adaptable, prepared to share knowledge with team and follow good practice, for example, documenting work. Also, and in particular reference to this high maturity company, good software developers are able to resolve complex problems, innovative and eager to try new technology. The biggest motivators to such performance in a high maturity organisation are pay and benefits, recognition and opportunities for achievement. These are closely followed by technically challenging work, job security and senior management support. Cost, time, product quality - in terms of reliability - and user satisfaction are all moderately good indicators of project success. User satisfaction, however, is the best indicator of all four as its importance assumes a temporal significance as a project progresses. Finally, we found that technical competency, interpersonal skills and adherence to good practices impact favourably on software project success. Copyright &amp;copy; 2006 John Wiley and Sons, Ltd.</t>
  </si>
  <si>
    <t>This paper discusses the impact of software developer motivation on projects. Their main conclusion is that good software developers are proactive, flexible and adaptable, prepared to share knowledge with team and follow good practice, for example, documenting work. Also, and in particular reference to this high maturity company, good software developers are able to resolve complex problems, innovative and eager to try new technology. The biggest motivators to such performance in a high maturity organisation are pay and benefits, recognition and opportunities for achievement. These are closely followed by technically challenging work, job security and senior management support. Cost, time, product quality - in terms of reliability - and user satisfaction are all moderately good indicators of project success. User satisfaction, however, is the best indicator of all four as its importance assumes a temporal significance as a project progresses. Finally, they found that technical competency, interpersonal skills and adherence to good practices impact favourably on software project success.</t>
  </si>
  <si>
    <t>The paper does not address project management in high maturity neither presents any statistical techniques or methods that can be applied on project management in high maturity.
It targets developers motivation.</t>
  </si>
  <si>
    <t>It is well known that measurement impacts on developer performances. Furthermore, in order to be effective, it must conform to the context characteristics. Both these aspects are critical for globally distributed software processes due to distance and heterogeneity between monitored sites. Here measurement must be non invasive and interpretation of results flexible with respect to each site context. Our conjecture is that quality of primary processes, can be measured, non intrusively, through supporting ones and that interpretation must be based on experience collected during process execution. This work faces these critical issues focusing on maintenance processes. The paper presents a non invasive Statistical Process Control (SPC) based approach, for measuring a primary process (maintenance) through a supporting one (Problem Resolution Process). The approach's efficacy shall be investigated through a simulation carried out on legacy data collected in an industrial environment.</t>
  </si>
  <si>
    <t>2006.04</t>
  </si>
  <si>
    <t>Softw. Process Improv. Pract. 11, 239–249.</t>
  </si>
  <si>
    <t>Biró, M.., Deák, C.., Ivanyos, J.., Messnarz, R.</t>
  </si>
  <si>
    <t>From compliance to business success: Improving outsourcing service controls by adopting external regulatory requirements</t>
  </si>
  <si>
    <t>The new generation of general models that refer either to IT or Internal Controls, like COBIT or COSO, are presented with an executive management perspective. Practice shows that this opening is solely not enough to reach a breakthrough, since models became so complicated that they could only be applied with difficulties. The best catalysts of improvement programs are the mandatory rules being issued, mainly from the financial reporting area. The Sarbanes-Oxley Act (SOX) for US SEC registrants and its affiliates, and the 8th Directive on company Law in the EU require strict internal controls for reporting processes. In this article we concentrate on the successful application of these rules in a situation where IT-enabled services have a major effect on the compliance of the user organization. We investigate the effects of a high maturity level on compliance for both the service and the user organizations. The article refers to the applicability of the well-known capability models CMM and eSCM, and some other sources like COSO, BSC, and SAS 70. For presenting implementation practices of the general risk-based control model via key control processes, effectiveness measurement and innovative technologies were used, including the knowledge management platform created in earlier software process improvement experiments. Copyright © 2006 John Wiley &amp; Sons, Ltd.</t>
  </si>
  <si>
    <t>The article refers to the applicability of the well-known capability models CMM and eSCM, and some other sources like COSO, BSC, and SAS 70. For presenting implementation practices of the general risk-based control model via key control processes, effectiveness measurement and innovative technologies were used, including the knowledge management platform created in earlier software process improvement experiments.</t>
  </si>
  <si>
    <t>The paper does not address project management in high maturity neither presents any statistical techniques or methods that can be applied on project management in high maturity.
It targets IT management not in high maturity levels.</t>
  </si>
  <si>
    <t>Measurement based software process improvement needs a non-intrusive approach to determine what and where improvement is needed without knowing anything about the methods and techniques used during project execution. Beside, it is necessary for obtaining successful business management, an accurate process behavior prediction. In order to obtain these results we proposed to use Statistical Process Control (SPC) tailored to the software process point of view. The paper proposes an appropriate SPC-Framework and presents two industrial experiences in order to validate the framework in two different software contexts: recalibration of effort estimation models; monitoring of the primary processes through the supporting ones. These experiences validate the framework and show how it can be successfully used as a decision support tool in software process improvement. © 2006 IEEE.</t>
  </si>
  <si>
    <t>2006.06</t>
  </si>
  <si>
    <t>WSEAS Trans. Inf. Sci. Appl. 3, 2152–2158.</t>
  </si>
  <si>
    <t>Cha, K.H., Kim, J.Y., Lee, J.S., Cheon, S.W., Lee, Y.J., Kwon, K.C.</t>
  </si>
  <si>
    <t>Software qualification of a real time kernel-based programmable logic controller for safety-critical applications: Tools and techniques</t>
  </si>
  <si>
    <t>To apply a real-time kernel based Programmable Logic Controller (PLC) to safety-critical applications including a nuclear power plant, a software qualification of the PLC is regarded as a very difficult and time-consuming task due to not only the complexity of the embedded software but also the criteria and requirements for a software qualification of safety-critical applications. The BTP HICB-14 of NUREG-0800, Regulatory Guide 1.168 and 1.152, and IEEE Std. 7-4.3.2 and 1012 should be referenced to qualify a software or software-based component for a nuclear safety-critical system or equipment in Korea. We plan to resolve this problem by applying matured techniques and their tools based on the principles of a software engineering to efficiently carry out the activities such as a software verification and validation, software safety analysis, and software configuration management for the PLC. The matured techniques such as a review and inspection, formal verification, traceability analysis, HAZard OPerability (HAZOP), and software inspection and testing are supported or automated by using various tools such as the Fagan's Inspection method, Statemate MAGNUM's ModelChecker/ModelCertifier, Nuclear Software Engineering Environment (NuSEE), HAZOP checklists, and Cantata++. This approach has been successfully applied to qualify system software of the PLC (called POSAFE-Q) and it will contribute to raising the Capability Maturity Model (CMM) level 3 estimated at the initial stage of the KNICS project to a CMM level 5. This approach can be easily extended to other safety-critical applications such as in the railways, military, medicine, etc.</t>
  </si>
  <si>
    <t>This paper describes how matured techniques and their tools based on the principles of a software engineering can efficiently carry out the activities such as a software verification and validation, software safety analysis, and software configuration management for the Programmable Logic Controller (PLC). The matured techniques such as a review and inspection, formal verification, traceability analysis, HAZard OPerability (HAZOP), and software inspection and testing are supported or automated by using various tools such as the Fagan's Inspection method, Statemate MAGNUM's ModelChecker/ModelCertifier, Nuclear Software Engineering Environment (NuSEE), HAZOP checklists, and Cantata++.</t>
  </si>
  <si>
    <t>The paper does not address project management in high maturity neither presents any statistical techniques or methods that can be applied on project management in high maturity.
It targets low maturity.</t>
  </si>
  <si>
    <t>Many software development methodology support systems [1] have emerged with fundamental features such as, process definition, and process publication including organizational process manuals and online documentation. However, the major tools are lacking features such as the enactment of multiple methodologies in one project, the reuse of project assets for project performance, and the quantitative project management with the purpose of development process improvement in both project and organization level. For this reason, we have built the PRIME system, which is software process project management system based on SPEM (Software Process Engineering Metamodel) [2] compliant software development methodologies. It basically supports the effective definition, reference, implementation, and enhancement of methodology providing the integrated functionalities in software development project. Also its primary sub-systems have been built as a pluggable component type, called Eclipse plug-in within the Eclipse PDE (plug-in development environment) for compatibility with CASE or software development tools.</t>
  </si>
  <si>
    <t>At first glance, the Capability Maturity Model Integration (CMMI) appears to be clearly divided into two advanced levels of maturity, Level 4 dealing with quantitatively managing products and processes using statistical methods, and Level 5 dealing with comprehensive corrective and preventive actions. However, underlying the four process areas, two of which belong to each level, is a closed-loop system that encompasses both levels that if left unrecognized and unused makes reaching and sustaining Level 5 very difficult. This paper reveals and describes this closed-loop system with its intricate feedback loops to the degree necessary for all who aspire to Level 5 to benefit. The paper is based on the actual experience of one of the larger Boeing sites and is written by two of the team that developed this system and then used it to reach CMMI Maturity Level 5 in September of 2005. Those implementing CMMI at advanced levels of maturity must be able to recognize and make good use of this embedded system and the high degree of integration that exists across the model at all levels. Copyright &amp;copy; 2006 by Robert O. Lewis and Jason F. Duckworth of the Boeing Company.</t>
  </si>
  <si>
    <t xml:space="preserve"> This paper reveals and describes the closed-loop system with its intricate feedback loops to the degree necessary for all who aspire to Level 5 to benefit. The paper is based on the actual experience of one of the larger Boeing sites and is written by two of the team that developed this system and then used it to reach CMMI Maturity Level 5 in September of 2005. Those implementing CMMI at advanced levels of maturity must be able to recognize and make good use of this embedded system and the high degree of integration that exists across the model at all levels.</t>
  </si>
  <si>
    <t>Quantitative Analysis is discussed at length in text books and articles. Statistical Process Control (SPC) articles address how you apply these principles, but real-world application is the ultimate challenge. This paper describes tools, techniques and methods used to institutionalize Quantitative analysis in a Capability Maturity Model Integration (CMMI) Level 3 environment. General Dynamics Advanced Information Systems (GDAIS) Mission Systems achieved CMMI Level 3 rating June 30, 2004 using the CMMI-SE/SW/IPPD/SS, V1.1, staged model. The goal: achieve a CMMI Level 5 rating before the end of 2005. Copyright &amp;copy; 2006 by P. Frenz et.al.</t>
  </si>
  <si>
    <t xml:space="preserve">This paper describes tools, techniques and methods used to institutionalize Quantitative analysis in a Capability Maturity Model Integration (CMMI) Level 3 environment. </t>
  </si>
  <si>
    <t>2006.10</t>
  </si>
  <si>
    <t>CHINESE J. Electron. 15, 32–36.</t>
  </si>
  <si>
    <t>Gong, B., He, X.G.</t>
  </si>
  <si>
    <t>A framework of measuring, analyzing, diagnosing and improving a single software process</t>
  </si>
  <si>
    <t>SPC (Statistical process control) techniques have gained added significance in process improvement activities, assisting in measuring and analyzing common causes and assignable causes of process variation. Unfortunately, Shewhart control charts cannot identify and remove the impact among processes in the complex process network, which means that it is very hard to control and analyze the behaviors of a specific software process. Therefore, this paper classifies assignable causes into process-outer assignable causes and process-inner assignable causes, uses SCC (Select cause control) charts to remove process-outer assignable causes, realizing independent analysis and control of a specific process. To assist in analyzing the variation of control charts or process parameters, this paper summarizes a diagnosis table, covering eight types of control charts variation. SPC techniques can't be used to infer fault sources of process variation. Based on Petri net, fault tree techniques and fuzzy sets, this paper introduces a fuzzy Petri net model and uses backward inference mechanism to infer fault sources and possibility factors. Finally, a framework of measuring, analyzing, diagnosing, and improving a single software process is put forward, which consists of four phases, and can be extended to cover more software processes.</t>
  </si>
  <si>
    <t>This paper classifies assignable causes into process-outer assignable causes and process-inner assignable causes, uses SCC (Select cause control) charts to remove process-outer assignable causes, realizing independent analysis and control of a specific process. To assist in analyzing the variation of control charts or process parameters, this paper summarizes a diagnosis table, covering eight types of control charts variation. SPC techniques can't be used to infer fault sources of process variation. Based on Petri net, fault tree techniques and fuzzy sets, this paper introduces a fuzzy Petri net model and uses backward inference mechanism to infer fault sources and possibility factors. Finally, a framework of measuring, analyzing, diagnosing, and improving a single software process is put forward, which consists of four phases, and can be extended to cover more software processes.</t>
  </si>
  <si>
    <t>The paper presents an approach using statistical process control (SPC) and might support quantitative project management in high maturity.
BUT
The paper could not had its full texts accessed.</t>
  </si>
  <si>
    <t>2006.11</t>
  </si>
  <si>
    <t>CHINESE J. Electron. 15, 197–200.</t>
  </si>
  <si>
    <t>Gong, B., Li, Z., He, X.G., Han, C.B.</t>
  </si>
  <si>
    <t>Software process quality and analysis method</t>
  </si>
  <si>
    <t>Relative to the mature definition and classification of software product quality in ISO/IEC 9126, software process quality is a new research area. Current process models and standards, such as CMM and ISO 9001, don't provide an explicit definition of software process quality, and don't state the relationship between software process quality and software product quality. This paper tries to give an informal definition and corresponding attributes of software process quality. Statistical process control is an important technology to quantitatively measure software process. This paper analyzes shortcomings of Shewhart control chart (which can only distinguish common causes from assignable causes, cannot grasp interactions among different processes), divides assignable causes into process-inner assignable causes and process-outer assignable causes, and uses Select Cause Control chart to isolate interference from other processes. Then based on statistical process control technology, two kinds of process quality, Total Quality and Partial Quality, are defined. To facilitate the measurement of process quality and product quality, and establish the relationship between them, we define seven external attributes (functionality, usability, measurability, stability, reliability, maintainability, scalability) and corresponding sub-attributes of software process quality. Finally, this paper summarizes a diagnosis table, illustrating how to combine Shewhart control chart with Select Cause Control chart to identify variation sources that result in the variation of software process quality.</t>
  </si>
  <si>
    <t>This paper tries to give an informal definition and corresponding attributes of software process quality. Statistical process control is an important technology to quantitatively measure software process. This paper analyzes shortcomings of Shewhart control chart (which can only distinguish common causes from assignable causes, cannot grasp interactions among different processes), divides assignable causes into process-inner assignable causes and process-outer assignable causes, and uses Select Cause Control chart to isolate interference from other processes. Then based on statistical process control technology, two kinds of process quality, Total Quality and Partial Quality, are defined. To facilitate the measurement of process quality and product quality, and establish the relationship between them, we define seven external attributes (functionality, usability, measurability, stability, reliability, maintainability, scalability) and corresponding sub-attributes of software process quality. Finally, this paper summarizes a diagnosis table, illustrating how to combine Shewhart control chart with Select Cause Control chart to identify variation sources that result in the variation of software process quality.</t>
  </si>
  <si>
    <t>Imprecise effort estimations are a well known problem of software project management that frequently leads to the setting of unrealistic deadlines. The estimations are even less precise when the development of new product releases is mixed with the maintenance of older versions of the system. Software engineering measurement should assess the development process and discover problems occurring into it. However, there are evidences indicating a low success rate of measurement programs mainly because they are not able to extract knowledge and present it in a form that is easy understandable for developers and managers. They are also not able to suggest corrective actions basing on the collected metric data. In our work we propose an approach for classifying time efforts into maintenance categories, and propose the usage of maintenance charts for controlling the development process and warning about scheduling problems. Identifying scheduling problems as soon as possible will allow managers to plan effective corrective actions and still cope with the planned release deadlines even if unpredicted development problems occur.</t>
  </si>
  <si>
    <t>This paper presents a survey about use of quantitative management indicators in a Japanese software development organization. This survey is conducted in order to investigate possible criteria for selecting and customizing organizational standard indicators according to the context of each project. Based on results of the survey, we propose a process tailoring support system that is mainly focusing to quantitative management planning. The system EPDG+ (Electronic Process Data Guidebook Plus) helps project planners select / customize indicators to be employed in process control. Derived software project plans including measurement and analysis activities can be browsed in detail with this system.</t>
  </si>
  <si>
    <t>2006.14</t>
  </si>
  <si>
    <t>2006 29th International Spring Seminar on Electronics Technology. pp. 428–433.</t>
  </si>
  <si>
    <t>Janoczki, M., Illes, B.</t>
  </si>
  <si>
    <t>Cost Effective Design for Six Sigma in Component Placement</t>
  </si>
  <si>
    <t>The size decreison of passive components nowadays reaches 01005 dimension. For larger components also, but for these tiny components the accuracy of the component placement machines is a very important variable in respect of the placement quality. There are other variables that affect the placement quality (the quality of the solder paste, or the adhesive etc.), but I only studied the methods, that could improve the accuracy of the placement machines. It was a very important aspect that I use the method that is suggested in the standard: IPC-9850, but not to use expensive, special optical CMM (Calibrated Measuring Machine), and not to use expensive tester components (QFP, R, C, etc.) either.</t>
  </si>
  <si>
    <t>This paper studies the methods that could improve the accuracy of the placement machines for tiny components.</t>
  </si>
  <si>
    <t>2006.15</t>
  </si>
  <si>
    <t>Proceedings - International Conference on Software Engineering. Shanghai, pp. 439–444.</t>
  </si>
  <si>
    <t>Kitchenham, B.., Kutay, C.., Jeffery, R.., Connaughton, C.</t>
  </si>
  <si>
    <t>Lessons learnt from the analysis of large-scale corporate databases</t>
  </si>
  <si>
    <t>This paper presents the lessons learnt during the analysis of the corporate databases developed by IBM Global Services (Australia). IBM is rated as CMM level 5. Following CMM level 4 and above practices, IBM designed several software metrics databases with associated data collection and reporting systems to manage its corporate goals. However, IBM quality staff believed the data were not as useful as they had expected. NICTA staff undertook a review of IBM's statistical process control procedures and found problems with the databases mainly due to a lack of links between the different data tables. Such problems might be avoided by using M3P variant of the GQM paradigm to define a hierarchy of goals, with project goals at the lowest level, then process goals and corporate goals at the highest level. We propose using E-R models to identify problems with existing databases and to design databases once goals have been defined. Copyright 2006 ACM.</t>
  </si>
  <si>
    <t>This paper describes a review of IBM's statistical process control procedures and problems found with the databases mainly due to a lack of links between the different data tables. Such problems might be avoided by using M3P variant of the GQM paradigm to define a hierarchy of goals, with project goals at the lowest level, then process goals and corporate goals at the highest level. They propose using E-R models to identify problems with existing databases and to design databases once goals have been defined.</t>
  </si>
  <si>
    <t>The paper does not address project management in high maturity neither presents any statistical techniques or methods that can be applied on project management in high maturity.
It targets databases analysis for SPC.</t>
  </si>
  <si>
    <t>Experiences of applying SPC techniques to software development processes are described. Several real examples to apply SPC in Hitachi Software are given. Measures, control charts, and analysis judgment are given. Characteristics of software development processes, their influence on SPC, and lessons learned when applying SPC to software processes are described. In particular, the importance of self-directed and proactive improvement is discussed. Copyright 2006 ACM.</t>
  </si>
  <si>
    <t>2006.17</t>
  </si>
  <si>
    <t>Manuf. Eng. 137, 131–140.</t>
  </si>
  <si>
    <t>Kurfess, T.R., Campbell Jr., C.A.</t>
  </si>
  <si>
    <t>CMMs are key to auto quality</t>
  </si>
  <si>
    <t>Automakers are relying more on CMMs to fill their metrology needs because of the developments made by the CMM suppliers in the areas of shop hardening, throughput and software. An important aspect of the CMM is that it is a valuable source for statistical process control (SPC) data. Software is also an issue with CMMs, they are being adapted for operations on the production floor, as opposed to just operating in the metrology lab, throughput is probably the most limiting factor for the CMM. Measuring powertrain components is a major use of CMMs in the auto industry, because, powertrain components typically have higher precision requirements for frame/sheetmetal components. CMMs are capable of running repeatability and reproducibility studies in the same manner as gages. Another benefit CMMs have is that they permit automation and reduce labor costs, they need to be maintained, programmed and monitored.</t>
  </si>
  <si>
    <t xml:space="preserve">This paper describes the benfits of relying on CMMs to fill their metrology needs because of the developments made by the CMM suppliers in the areas of shop hardening, throughput and software. </t>
  </si>
  <si>
    <t>2006.18</t>
  </si>
  <si>
    <t>Web of Sc.
Eng. Village</t>
  </si>
  <si>
    <t>Nketsa, A and Paludetto, M and Bertelle, C (Ed.), Modelling and Simulation 2006. pp. 315–319.</t>
  </si>
  <si>
    <t>Lacroix, B., Mathieu, P., Picault, S.</t>
  </si>
  <si>
    <t>Time and space management in crowd simulations</t>
  </si>
  <si>
    <t>In this paper, we present a contribution to time and space management in reactive simulations, especially for crowd simulation in an urban or closed environment. We are not interested in mere individual scheduling, but rather in the link between global rythm issues and individual behavior. Our aim is to simulate real moving behaviours in constrained environments, taking into account the link between the macroscopic predictions of the simulation and experimental data. The simulation must deal with collision problems, rythms variations or multiple moving models. We argue here that a synthesis between temporal and spatial features is needed. This work relies upon our MISC model which allows to simulate 2D-moves with different rythms according to population classes, and gives a statistical control on the life cycle of the individuals.</t>
  </si>
  <si>
    <t>This paper presents a contribution to time and space management in reactive simulations, especially for crowd simulation in an urban or closed environment.</t>
  </si>
  <si>
    <t>The paper is not about software engineering.
It targets urban environment engineering.</t>
  </si>
  <si>
    <t>2006.19</t>
  </si>
  <si>
    <t>Donnellan, B and Larsen, TJ and Levine, L and DeGross, JI (Ed.), Transfer and Diffusion of Information Technology for Organizational Resilience, INTERNATIONAL FEDERATION FOR INFORMATION PROCESSING. pp. 93–99.</t>
  </si>
  <si>
    <t>Lai, R., Samrit, A.</t>
  </si>
  <si>
    <t>Leveraging information technology for organizational resilience in design of complex products: A case study</t>
  </si>
  <si>
    <t>Infotech Enterprises Ltd. provides IT and engineering design services, and is certified for CMMI level 5, ISO 9000-2000, BS 7799, andAS9100. One of our major customers is a leading aero engines design and manufacturing company in the United States. The customer designs and manufactures jet engines, the most sophisticated breakthrough of the 20thcentury. Around 2001, this customer initiated work on development of an engineering design framework for constant innovation, greater productivity, and better success and profitability. It also aimed at resilience against serious loss of knowledge and experience as employees retire or leave suddenly. It is important for organizations to have the resilience to muster up the required size and skill mix of teams based on need, sometimes at a very short notice. An important component for this resilience is a framework that enables new entrants in the projects, whether employees or companies to which work is assigned, to quickly come up to speed as well as be able to do their work correctly. The framework consists of knowledge repository, design process, visual representation, quick navigation, standardization, and easy workflow. One of our large customers, a leading aero engine design and manufacturing company, under relentless pressure from customers and competitors, had been trying a radical change in the engineering design process. We started working on a solution jointly in 2002. The challenge was to develop a framework that is easy to learn and use, and has the capability for global deployment. We set up a team of IT specialists who were adept at grasping new technologies quickly. The first decision taken was to use a web browser interface that is commonly used. A standard document storage mechanism based on XML was decided upon. A unique and very convenient method of quickly navigating to the desired point from within a large diagram was developed on the browser. The first version was ready for deployment in 18 months. A 30percent improvement in engineering design productivity had taken place once the implementation stabilized. By that time, all 4,000 design engineers in the organization were using the framework. Extracts relating to work outsourced to external companies were passed on to the suppliers, resulting in improvements. This increased organizational resilience in effectively managing varying levels of manpower resource requirement. Other companies of the group are now initiating similar frameworks. IT tools, especially web technologies and connectivity, now make it possible for an organization to implement such a framework within and across engineering design teams, both internal and external. IT should be leveraged by large companies to attain and maintain competitive leadership through resilience. © 2006 by International Federation for Information Processing. All rights reserved.</t>
  </si>
  <si>
    <t>This paper describes a framework that enables new entrants in the projects, whether employees or companies to which work is assigned, to quickly come up to speed as well as be able to do their work correctly. The framework consists of knowledge repository, design process, visual representation, quick navigation, standardization, and easy workflow.</t>
  </si>
  <si>
    <t>The paper does not address project management in high maturity neither presents any statistical techniques or methods that can be applied on project management in high maturity.
It targets one software framework that assisted their client.</t>
  </si>
  <si>
    <t>2006.20</t>
  </si>
  <si>
    <t>Int. J. Adv. Manuf. Technol. 28, 272–278.</t>
  </si>
  <si>
    <t>Lepadatu, D., Hambli, R., Kobi, A., Barreau, A.</t>
  </si>
  <si>
    <t>Statistical investigation of die wear in metal extrusion processes</t>
  </si>
  <si>
    <t>The aim of this paper is the statistical process control analysis of the tool wear evolution during metal extrusion process for better understanding the principal causes that generate the variability of such a complex phenomenon. The wear prediction is carried out using finite element simulation including the Archard wear model. The tool wear modeling is presented briefly as well as the response surface methodology. The study is based on the application of the central composites designs and allows for the analysis of the response (wear) sensitivity of the tool. The statistical investigation of the process makes it possible to study the influence of each process parameter on the response sensitivity.</t>
  </si>
  <si>
    <t>This paper performs a statistical process control analysis of the tool wear evolution during metal extrusion process for better understanding the principal causes that generate the variability of such a complex phenomenon.</t>
  </si>
  <si>
    <t>2006.21</t>
  </si>
  <si>
    <t>Proceedings of the Asian Test Symposium. p. 128.</t>
  </si>
  <si>
    <t>Mazlan, M.A., Ong, K.W., Cindy, P.S.S.</t>
  </si>
  <si>
    <t>IDENTM phone system test: An automation approach</t>
  </si>
  <si>
    <t>Global Software Group Malaysia (GSG) is the first MSC status company out of 676 MSC-status companies in Malaysia to achieve the SEI-CMM Level 5 in October 2001. SEI-CMM Level 5 is the highest level of process maturity in software engineering. iDEN™ Subscriber Group - Test, iSGT is a subset team under GSG Malaysia and actually it is an extension of the iDEN™ Subsriber Group System Test in Plantation, Florida. iSGT is a software testing team who involved in Motorola iDEN™ phone software system test. The main activity of system test is to identify defect in a particular version of cell phone software via system test before the product is release to the market. Automation Testing is a methodology uses by GSG-iSGT to increase the testing volume, productivity and reduce test cycle-time in cell phone software testing. Automation Testing consist by test procedure scripts, iDEN™ Phone Test Framework (iPTF) and Phone Test Framework (PTF). The testing roles in GSG-iSGT mainly rely on manual testing activity whereby engineers perform the phone's software testing manually. The testing scope and activity is designed in feature test suite basis such as making call (interconnect call, dispatch call, circuit data call and etc), MMS and SMS. Testing are performed according to test cases available in particular test suite or Test Procedure Specifications (TPS). The major disadvantage in manual testing is the low test productivity and low reusability of testing. The process flow of manual testing and testing cycle will keep in the loop until final software is release. In a worse case scenario of manual testing, test engineers need to repeat every single test case in every single cycle of testing. The number test performed is proportional to number of test cycle and test cases. These mean more test engineers required to fulfill the high number of test cycle or to meet a critical dateline in order to increase the productivity. Manual testing is relying on test engineers directly and the risk of human error/factor is high. Defects might escape due to carelessness. Automation testing is a methodology that performs testing using iDEN™ Phone Test Framework (iPTF) as a tool to execute the scripts on test phone. iPTF toolkits act as a platform to transform the script's command to test the phone with the integration of test agent in phone itself. A test script is a piece of code which written in Java following the test step available in a particular test case of TPS. iPTF Graphic User Interface (GUI) is a standalone tool which is user friendly and easy to use for te sting. Automation test scripts are reusable resources whereby a script is testable in every applicable phone model and languages supported such as English, Spanish and Hebrew. This is not just saving the cost and time in executing test but also increase the test productivity since testing is automatable during night time whereby participation of engineer during automation test execution is not required. Hence, automation testing is efficient enough to handle high number of test cycle which short dateline is given. Moreover, the risk and impact of human error/factor is very low since testing is not too human dependent. Automation testing able to capture not only feature defects but also as specific as string or icon defects display which need more human effort. © 2006 IEEE.</t>
  </si>
  <si>
    <t xml:space="preserve">This paper describes the automation testing approach for phone systems. Automation testing is a methodology that performs testing using iDEN™ Phone Test Framework (iPTF) as a tool to execute the scripts on test phone. iPTF toolkits act as a platform to transform the script's command to test the phone with the integration of test agent in phone itself. A test script is a piece of code which written in Java following the test step available in a particular test case of TPS. iPTF Graphic User Interface (GUI) is a standalone tool which is user friendly and easy to use for te sting. </t>
  </si>
  <si>
    <t>The paper does not address project management in high maturity neither presents any statistical techniques or methods that can be applied on project management in high maturity.
It targets testing automation.</t>
  </si>
  <si>
    <t>A quantitative, adaptive process control technique is described using an industrially validated model of the software system test phase (STP) as the concrete target to be controlled. The technique combines the use of parameter correction and Model Predictive Control to overcome the problems induced by modeling errors, parameter estimation errors, and limits on the resources available for productivity improvement. We present an example of the technique applied to data from the execution of the STP of a commercial software development effort at a large software manufacturer. The example shows that the control technique successfully achieves the schedule and quality objectives despite uncertainty in the estimation of the model parameters.</t>
  </si>
  <si>
    <t xml:space="preserve">This paper describes a quantitative, adaptive process control technique using an industrially validated model of the software system test phase (STP) as the concrete target to be controlled. The technique combines the use of parameter correction and Model Predictive Control to overcome the problems induced by modeling errors, parameter estimation errors, and limits on the resources available for productivity improvement. </t>
  </si>
  <si>
    <t>2006.23</t>
  </si>
  <si>
    <t>Inf. Softw. Technol. 48, 345–354.</t>
  </si>
  <si>
    <t>Oza, N. V, Hall, T., Rainer, A., Grey, S.</t>
  </si>
  <si>
    <t>Trust in software outsourcing relationships: An empirical investigation of Indian software companies</t>
  </si>
  <si>
    <t>This paper investigates trust in software outsourcing relationships. The study is based on an empirical investigation of eighteen high maturity software vendor companies based in India. Our analysis of the literature suggests that trust has received a lot of attention in all kinds of business relationships. This includes inter-company relationships, whether cooperative ventures or subcontracting relationships, and relationship among different parts of a single company. However, trust has been relatively under-explored in software outsourcing relationships. In this paper, we present a detailed empirical investigation of trust in commercial software outsourcing relationships. The investigation presents what vendor companies perceive about getting trust from client companies in outsourcing relationships. We present the results in two parts—(1) achieving trust initially in outsourcing relationships and (2) maintaining trust in ongoing outsourcing relationships. Our findings confirm that the critical factors to achieving trust initially in an outsourcing relationship include previous clients' reference and experience of vendor in outsourcing engagements. Critical factors identified for maintaining trust in an established outsourcing relationship include transparency, demonstrability, honesty, process followed and commitment. Our findings also suggest that trust is considered to be very fragile in outsourcing relationships.</t>
  </si>
  <si>
    <t xml:space="preserve">This paper presents a detailed empirical investigation of trust in commercial software outsourcing relationships. The investigation presents what vendor companies perceive about getting trust from client companies in outsourcing relationships. We present the results in two parts—(1) achieving trust initially in outsourcing relationships and (2) maintaining trust in ongoing outsourcing relationships. Our findings confirm that the critical factors to achieving trust initially in an outsourcing relationship include previous clients' reference and experience of vendor in outsourcing engagements. Critical factors identified for maintaining trust in an established outsourcing relationship include transparency, demonstrability, honesty, process followed and commitment. </t>
  </si>
  <si>
    <t>The paper does not address project management in high maturity neither presents any statistical techniques or methods that can be applied on project management in high maturity.
It studies trust in outsourcing.</t>
  </si>
  <si>
    <t>Sargut, K.U., Demir, O., rs</t>
  </si>
  <si>
    <t>Common wisdom in the domain of software engineering tells us that companies should be mature enough to apply Statistical Process Control (SPC) techniques. Since reaching high maturity levels (in CMM or similar models such as ISO 15504) usually takes 5-10 years, should software companies wait years to utilize Statistical Process Control techniques? To answer this question, we performed a case study of the application of SPC techniques using existing measurement data in an emergent software organization. Specifically, defect density, rework percentage and inspection performance metrics are analyzed. This paper provides a practical insight on the usability of SPC for the selected metrics in the specific processes and describes our observations on the difficulties and the benefits of applying SPC to an emergent software organization. © Springer Science + Business Media, Inc. 2006.</t>
  </si>
  <si>
    <t xml:space="preserve">This paper provides a practical insight on the usability of SPC for the defect density, rework percentage and inspection performance metrics in the specific processes and describes our observations on the difficulties and the benefits of applying SPC to an emergent software organization. </t>
  </si>
  <si>
    <t>2006.25</t>
  </si>
  <si>
    <t>CrossTalk 19, 4–8.</t>
  </si>
  <si>
    <t>Surdu, J., Parsons, D.J.</t>
  </si>
  <si>
    <t>Army simulation program balances agile and traditional methods with success</t>
  </si>
  <si>
    <t>The One Semi-Automated Forces (OneSAF) Objective System is the next generation simulation system planned to provide the U.S. Army with an entity-level simulation to serve three modeling and simulation domains. Software development of the OneSAF application has been conducted in a highly robust systems engineering environment based on commercial and government best practices. The OneSAF program has tailored techniques of Extreme Programming (XP) and other agile methods into a development environment that has resulted in several industry awards, most recently the National Training Systems Association Cross Function Award for the Integrated Product Team. These externally certified Capability Maturity Model&amp;reg Integration Level 5 processes are credited with successful program execution. This article will discuss which XP and other agile techniques were used, which were not, and why.</t>
  </si>
  <si>
    <t xml:space="preserve">This article discusses which XP and other agile techniques were used to compose a development environment that has resulted in several industry awards, most recently the National Training Systems Association Cross Function Award for the Integrated Product Team. </t>
  </si>
  <si>
    <t>The paper does not address project management in high maturity neither presents any statistical techniques or methods that can be applied on project management in high maturity.
It targets agile adoption.</t>
  </si>
  <si>
    <t>The application of statistical process control (SPC) techniques for software is rare due to such requirements as high maturity, rational sampling, and effective metric selection. Existing studies report results from their own implementations and provide suggestions for success. In this paper, we explain an approach used for assessing the suitability of software process and metrics for starting SPC implementation via control charts. The approach includes guidance to identify rational samples of a process as well as to select process metrics. We explain the application of the approach over a review process of a software and system development organization.</t>
  </si>
  <si>
    <t>High-level process management is quantitative management. The Process Performance Baseline (PPB) of process or subprocess under statistical management is the most important concept. It is the basis of process control and improvement. The existing methods for establishing process baseline are too coarse-grained or have some limitation, which lead to inaccurate or ineffective quantitative management. In this paper, we propose an approach called BSR (Baseline-Statistic-Refinement) for establishing and refining software process performance baseline, and present the experience result to validate its effectiveness for quantitative process management. Copyright 2006 ACM.</t>
  </si>
  <si>
    <t>Software developers traditionally use data repositories for record keeping. A statistical process control method for mining software repositories with uncertainty in a model-driven development environment creates a new, active use for these repositories predicting and planning various aspects of model-driven development projects. © 2006 IEEE.</t>
  </si>
  <si>
    <t xml:space="preserve">This paper presents a statistical process control method for mining software repositories with uncertainty in a model-driven development environment that creates a new, active use for these repositories predicting and planning various aspects of model-driven development projects. </t>
  </si>
  <si>
    <t>2006.29</t>
  </si>
  <si>
    <t>Lecture Notes in Computer Science (Including Subseries Lecture Notes in Artificial Intelligence and Lecture Notes in Bioinformatics). Joensuu, Finland.</t>
  </si>
  <si>
    <t>Software Process Improvement - 13th European Conference, EuroSPI 2006, Proceedings, 2006</t>
  </si>
  <si>
    <t>The proceedings contain 19 papers. The topics discussed include: software process improvement - EuroSPI 2006 Conference; developing software with scrum in a small cross-organizational project; implementing an ISO 9001 certified process; software process in practice: a grounded theory of the Irish software industry; improving the software problem management process: a case study; a framework for overcoming supplier related threats in global projects; three case-studies on common software process problems in software company acquisitions; investigating suitability of software process and metrics for statistical process control; current practices of measuring quality in finnish software engineering industry; assessing software replacement success: an industrial case study applying four approaches; and leveraging feedback on processes in SOA projects.</t>
  </si>
  <si>
    <t>Dynamic Calibration (DC), presented by the authors in previous works has proved to be a flexible approach for massive maintenance software project estimation, able to recalibrate an estimation model in use according to relevant process performance changes pointed out by the Project Manager. Nevertheless, it results quite subjective in its application and tightly based on manager experience. In this work the authors present an improvement of the approach based on the use of Statistical Process Control (SPC) technique. SPC is a statistically based method able to quickly highlight shift in process performances. It is well known in manufacturing contexts and it has recently emerged in the software engineering community. In this work, authors have integrated SPC in DC as decision support tool for identifying when recalibration of the estimation model must be carried out. This extension makes DC less "person-based", more deterministic and transferable in its use than the previous version. The extended approach has been experimented on industrial data related to a renewal project and the results compared with both, a concurrent approach such as analogy based estimation and its previous version. The results are encouraging and stimulate further investigation. © 2005 IEEE.</t>
  </si>
  <si>
    <t>2005.02</t>
  </si>
  <si>
    <t>13th IEEE International Workshop on Software Technology and Engineering Practice (STEP’05). pp. 74–80.</t>
  </si>
  <si>
    <t>Bois, B. Du</t>
  </si>
  <si>
    <t>Towards an Ontology of Factors Influencing Reverse Engineering</t>
  </si>
  <si>
    <t>In the context of the workshop's discussion on a general framework for empirical studies on reverse engineering, this paper stresses the need for an ontology of factors influencing the application of reverse engineering techniques. Through an integration of existing work, this paper proposes a tentative ontology. This work provides the first step towards an ontology facilitating communication of experimental designs and the resulting identification of relationships between experimental variables.</t>
  </si>
  <si>
    <t>This paper stresses the need for an ontology of factors influencing the application of reverse engineering techniques. Through an integration of existing work, this paper proposes a tentative ontology.</t>
  </si>
  <si>
    <t>The paper does not address project management in high maturity neither presents any statistical techniques or methods that can be applied on project management in high maturity.
It targets ontology.</t>
  </si>
  <si>
    <t>Measurement based software process improvement is nowadays a mandatory activity. This implies continuous process monitoring in order to predict its behaviour, highlight its performance variations and, if necessary, quickly react to it. Process variations are due to common causes or assignable ones. The former are part of the process itself while the latter are due to exceptional events that result in an unstable process behaviour and thus in less predictability. Statistical Process Control (SPC) is a statistical based approach able to determine whether a process is stable or not by discriminating between the presence of common cause variation and assignable cause variation. It is a well-established technique, which has shown to be effective in manufacturing processes but not yet in software process contexts. Here experience in using SPC is not mature yet. Therefore a clear understanding of the SPC outcomes still lacks. Although many authors have used it in software, they have often not considered the primary differences between manufacturing and software process characteristics. Due to such differences SPC cannot be adopted "as is" but it must be tailored. In this sense, I propose an SPC-based approach that reinterprets SPC, and applies it from a Software Process point of view. © 2005 IEEE.</t>
  </si>
  <si>
    <t>2005.04</t>
  </si>
  <si>
    <t>MICRO 23, 59–65.</t>
  </si>
  <si>
    <t>Chen, M.-S., Yen, T.F., Coonan, B.</t>
  </si>
  <si>
    <t>Controlling etch tools using real-time fault detection and classification</t>
  </si>
  <si>
    <t>The use of real-time fault detection and classification (FDC) system in controlling etch tools in a 200-mm semiconductor manufacturing environment is discussed. Fab case studies detail the use of an FDC system based on a pattern-recognition algorithm that is immune to drifts in sensor parameters caused by normal chamber cycling. The examples of the technique presented, illustrate that real-time, accurate detection and classification of excursions can decrease tool downtime. The fault library can be expanded to include all process and chamber hardware faults, offering fab personnel a comprehensive detection and classification tool.</t>
  </si>
  <si>
    <t>This paper discusses the use of real-time fault detection and classification (FDC) system in controlling etch tools in a 200-mm semiconductor manufacturing environment.</t>
  </si>
  <si>
    <t>2005.05</t>
  </si>
  <si>
    <t>Proceedings - International Computer Software and Applications Conference. p. 174.</t>
  </si>
  <si>
    <t>Chen, S.</t>
  </si>
  <si>
    <t>Best practices in software engineering: Does anybody in industry or academia care?</t>
  </si>
  <si>
    <t>In 1991, Motorola became one of the first companies to establish a software center in Bangalore, India. The plan, at the time, was to investigate whether or not it was possible to build an organization from the ground up to develop software using the processes and best practices being promoted by the Software Engineering Institute. Within 2 years, that goal was realized when the Motorola India Electronics, Ltd. (MIEL), became one of the first groups ever to be assessed at SEI CMM Level 5. Today, MIEL has grown to over 1500 software engineers having achieved CMMI Level 5 SCAMPI in 2003. Motorola's Global Software Group, in fact, numbers over 4500 software staff with over 90% working in a Level 4 or 5 organization.</t>
  </si>
  <si>
    <t>This paper presents Motorola views on what works and what doesn’t relative to the adoption of best practices in Software Engineering in both industry and academia.</t>
  </si>
  <si>
    <t>The paper is only an abstract.</t>
  </si>
  <si>
    <t>In this paper we describe our on-going longitudinal study of a large complex software development project. We discuss how we used project metrics data collected by the development team to identify threats to project outcomes. Identifying and addressing threats to projects early in the development process should significantly reduce the chances of project failure. We have analysed project data to pinpoint the sources of threats to the project. The data we have used is embedded in the project's fortnightly progress reports produced by the project team. The progress reports are part of the software measurement program this company operates. The company has highly mature development processes which were assessed at CMM level 5 in 2004. Our analysis shows that standard project progress data can generate rich insights into the project; insights that go beyond those anticipated when the metrics were originally specified. Our results reveal a pattern of threats to the project that the project team can focus on mitigating. The project team is already aware of some threats, for example that communication with the customer is a significant threat to the project. But there are other threats the team is not aware of for example that people issues within the software team are not a significant threat to the project.</t>
  </si>
  <si>
    <t>As part of the effort to ensure Quantitative Process Mangement (QPM) and Software Quality Management (SQM) institutionalization, an organization initiated a contest dubbed The Best Data-Driven Decision. Contest entry consisted of four parts: problem's description; data analysis; action taken, and; quantitative results achieved. Thirty entries were submitted from which the five winning entries were chosen. Results show that the organization institutionalized QPM and other high-maturity practices. This observation was verified by an external assessment.</t>
  </si>
  <si>
    <t>2005.08</t>
  </si>
  <si>
    <t>SMT Surf. Mt. Technol. Mag. 19, 48–52.</t>
  </si>
  <si>
    <t>Jonsson, M.</t>
  </si>
  <si>
    <t>On-site capability measurement</t>
  </si>
  <si>
    <t>THe IPC-9850 standard has established methods for comparing surface mount equipment in several aspects such as reliability, reject rate and capability. Local fiducials can be used for affordable capability measurements as they enable the use of a pick-and-place machine's built-in vision system as a measurement instrument. The IPC standard places a number of requirements for the production and process, and if a requirement is not fulfilled, then the error is judged to be either acceptable, a process indicator or a defect. Because of a modification of the IPC-9850 glass plate, pick-and-place machine's built-in vision system can be used instead of an expensive coordinate measuring machine (CMM).</t>
  </si>
  <si>
    <t>This paper describes tHe IPC-9850 standard, which has established methods for comparing surface mount equipment in several aspects such as reliability, reject rate and capability.</t>
  </si>
  <si>
    <t>2005.09</t>
  </si>
  <si>
    <t>Softw. Process Improv. Pract. 10, 441–453.</t>
  </si>
  <si>
    <t>Kanungo, S., Monga, I.S.</t>
  </si>
  <si>
    <t>Prioritizing process change requests (PCRs) in software process improvement</t>
  </si>
  <si>
    <t>We present a prioritization scheme (based on the analytic hierarchy process (AHP)) to obtain individual and aggregate ranks of process improvement ideas as a part of software process improvement in an organization. This is a problem that organizations entering or operating in high maturity (CMM and CMMI levels 4 and 5) tend to face. In particular, we present the application of group AHP and interpretive structural modeling (ISM) to the problem of choosing process change requests (PCRs) in a software process improvement (SPI) program at IBM Global Services. In eliciting PCRs, it is crucial to ensure that all PCRs are addressed and evaluated in a transparent and contextually relevant manner. In order to include diverse opinions and constituencies, the group-based approach is most appropriate. However, there are numerous variants that can be applied to such situations for group decision-making. In order to implement the option chosen by IBM, we developed a Java-based system and added a spreadsheet add-on for the ISM component. Specifically, we have shown how pure priorities provided by the use of group AHP can be augmented by structuring the elements that were prioritized on the basis of an understating of the linkages between the process change requests. Specifically, we have shown how complementarities (potential for synergy) between combinations of PCRs can be identified by integrating AHP and ISM. Copyright © 2005 John Wiley  &amp;  Sons, Ltd.</t>
  </si>
  <si>
    <t>This paper presents a prioritization scheme (based on the analytic hierarchy process (AHP)) to obtain individual and aggregate ranks of process improvement ideas as a part of software process improvement in an organization.</t>
  </si>
  <si>
    <t>The paper does not address project management in high maturity neither presents any statistical techniques or methods that can be applied on project management in high maturity.
It targets process improvements priorization.</t>
  </si>
  <si>
    <t>2005.10</t>
  </si>
  <si>
    <t>PACIFIC ASIA CONFERENCE ON INFORMATION SYSTEMS 2005, SECTIONS 1-8 AND POSTER SESSIONS 1-6. pp. 157–168.</t>
  </si>
  <si>
    <t>Ko, S.-P., Choi, B.-K., Kim, H.-Y., Kim, Y.-S., Lee, K.-W.</t>
  </si>
  <si>
    <t>Study to Secure Reliability of Measurement Data through Application of Mathematics Theory</t>
  </si>
  <si>
    <t>Recently, many corporations have applied CMM, SPICE or other software process maturity models to developing software products. These models are recommended to change from qualitative process management to quantitative management as they reach a certain level of maturity. Quantitative process management is possible only when reliable data exist. If quantitative process management are conducted when data's reliability are not ensured, adverse effects can be caused by the false management activities. That is why so many methods have been studied to analyze reliability of collected data. Most of them, however, are analysis methods for already collected data. Therefore, if the analysis finds that the existing data are not reliable, the data should be abandoned and new data be collected again, causing need to consume much time and effort. Therefore, as a way to secure reliability of data to be used for quantitative process management when they are input in the first place, this paper suggests a method applying the second level meta game of non-cooperative, bimatrix games to collecting data for quantitative measurement.</t>
  </si>
  <si>
    <t>This paper suggests a method applying the second level meta game of non-cooperative, bimatrix games to collecting data for quantitative measurement, as a way to secure reliability of data to be used for quantitative process management when they are input in the first place.</t>
  </si>
  <si>
    <t>The paper does not address project management in high maturity neither presents any statistical techniques or methods that can be applied on project management in high maturity.
It targets measurement reliability, which is not in high maurity, altought affects it.</t>
  </si>
  <si>
    <t>Software process improvement has gained added significance in both industry and academe over the last few years. Compared to multitudinous definitions of software product quality, the research on software process quality is almost blank. Relying on statistical process control (SPC) techniques, this paper defines Total Quality and Partial Quality of software processes, summarizes seven attributes of software process quality, divides assignable causes into process-inner assignable causes and process-outer assignable causes, and uses Shewhart control charts and Select Cause Control (SCC) charts to analyze the quality of a specific process. Experiences show that the work in the paper can strengthen the understandability of software process improvement, and establish the relationship between software process quality and software product quality that is not well addressed in popular process models, such as CMM. © 2005 World Scientific Publishing Co. Pte. Ltd.</t>
  </si>
  <si>
    <t>The Capability Maturity Model (CMM) is a framework for judging the maturity of the software processes of an organization. This model is often misapplied in practice, being used as a bulwark for rigid approaches to software development. This usually leads to project failure when requirements are set in a rapidly changing environment, or when they are vaguely defined. Agile methodologies behave very well in this kind of environment. In this article we show that Agile methodologies can be applied in a CMM context, specifying how every goal of each Key Process Area of the model can be fulfilled when an Agile methodology such as Xp@Scrum is being used. We also show some metrics from pilote projects at a Motorola Software Centre backing our aiming, and showing the benefits introduced by Agile approaches to software development. © Copyright 2010 IEEE - All Rights Reserved.</t>
  </si>
  <si>
    <t>2005.13</t>
  </si>
  <si>
    <t>Engineering 246, 32–34.</t>
  </si>
  <si>
    <t>March, D.</t>
  </si>
  <si>
    <t>Measure for measure</t>
  </si>
  <si>
    <t>The latest projects associated with the CMM companies about their past, present, and future prospects are discussed. FARO are working with an Italian university in the field of medieval archaeology, whilst International Metrology Systems are currently helping Mitsubishi ensure reliability of their rally cars. Derby based company LK have announced the release of their new software to improve statistical process control. The department of medieval studies of University of Siena, has also teamed up with international metrology company FARO to help research teams document architectural structures during excavation.</t>
  </si>
  <si>
    <t>This paper describes how FARO is working with an Italian university in the field of medieval archaeology, whilst International Metrology Systems are currently helping Mitsubishi ensure reliability of their rally cars.</t>
  </si>
  <si>
    <t>Measurement is an important facility to support effective and reasonable management. Software development has its inherent property of high-dependency on the personal capability of software engineers that causes the variance and instability of software processes: Therefore measurement for software process has long been a challenge. This paper discusses the major problems in software process measurement, presents an active measurement model (AMM) to support software process improvement (SPI). Based on the AMM, software organizations can establish adaptive measurement process and execute the measure just close-related the process goals, which focuses on their particular business environment. Subsequently, some methods of establishing the adaptive measurement process and the appropriate software process performance baseline to support higher level quantitative management are suggested. The application and implementation of AMM and the related methods is introduced in the end. These works were integrated in a toolkit called SoftPM, which was used widely in China.</t>
  </si>
  <si>
    <t>2005.15</t>
  </si>
  <si>
    <t xml:space="preserve"> IEEE International Conference on Software Maintenance, ICSM. Budapest, Hungary, p. University of Szeged, Hungary-.</t>
  </si>
  <si>
    <t>Proceedings of the: 21st IEEE International Conference on Software Maintenance ICSM 200</t>
  </si>
  <si>
    <t>The proceedings contain 85 papers. The topics discussed include: incremental maintenance of software artifacts; the conceptual cohesion of classes; an integrated environment for reengineering; annotated inclusion constraints for precise flow analysis; a datawarehouse for managing commercial software release; cross-organizational service maintenance using temporal availability specification and contracts; search-based techniques applied to optimization of project planning for a massive maintenance project; improving dynamic calibration through statistical process control; design pattern mining enhanced by machine learning; improved tool support for the investigation of duplication in software; a case study in refactoring a legacy component for reuse in a product line; and call stack coverage for test suite reduction.</t>
  </si>
  <si>
    <t>Success in Program management hinges on the level of Clarity, Visibility and Predictability of the processes followed in the program. For multi-disciplinary programs success depends on how well the issues, risks, and dependencies between the different functional areas are identified and addressed as early as possible. The reliability, performance, competitive price, quality, and on-time delivery of the product vis-a&amp;grave;-vis the customers' implicit and explicit needs would measure the success of the program. Integration of Six Sigma techniques bring in the rigor, thoroughness, and visibility to program management and thus provide a competitive edge resulting in improved business outcome. Six Sigma is a disciplined methodology which goes beyond statistical tools and defect prevention to emphasize on process improvements, resulting in cost/cycle time reduction and increase in customer satisfaction. Six Sigma tools continuously align the product feature with the customer needs across all the activities of the program and thus ensure Hi-Fidelity product development in all the life cycle activities. Honeywell has a long tradition of practicing Six Sigma and has institutionalized Six Sigma across the corporate, through mandatory training/certification and rigorous implementation. This paper proposes a Six Sigma Integrated Program Management approach based on HTSL's (Honeywell Technology Solution Limited) experience in managing multidisciplinary programs and CMMi level 5 processes. &amp;copy; 2004 IEEE.</t>
  </si>
  <si>
    <t>The Capability Maturity Model (CMM) developed by the Software Engineering Institute is an improvement paradigm. It provides a framework for assessing the maturity of software processes on a five-level scale and guidelines that help improve software process and artifact quality. Moving toward CMM Level 4 and Level 5 is a very demanding task even for large software companies already accustomed to the CMM and ISO certifications. It requires, for example, quality monitoring, control, feedback, and process optimization. In fact, going beyond CMM Level 3 requires a radical change in the way projects are carried out and managed. It involves quantitative and statistical techniques to control software processes and quality, and it entails substantial changes in the way the organization approaches software life cycle activities. In this article, we describe the process changes, adaptation, integration, and tailoring, and we report lessons learned while preparing an Italian solution centre of EDS for the Level 4 internal assessment. The solution centre has about 350 people and carries out about 40 software development and maintenance projects each year. We describe how Level 4 Key Process Areas have been implemented, building a methodological framework, which leverages both existing available methodologies and practices already in place (e.g. derived form ISO compliance). We discuss how methodologies have been adapted to the company's internal and external situations and what are the underlining assumptions for the methodology adaptation. Furthermore, we discuss cultural and organizational changes required to obtain a CMM Level 4 certification. The steps and the process improvement we have carried out, and the challenges we have faced were most likely those with the highest risk and cost-driving factor common to all organizations aiming at achieving CMM Level 4. Copyright &amp;copy; 2004 John Wiley &amp;amp; Sons, Ltd.</t>
  </si>
  <si>
    <t>Measurement based software process improvement is nowadays a mandatory activity. This implies continuous process monitoring in order to predict its behavior, highlight its performance variations and, if necessary, quickly react to them. Process variations are due to common causes or assignable ones. The former are part of the process itself while the latter are due to exceptional events that result in an unstable process behavior and thus in less predictability. Statistical Process Control (SPC) is a statistical based approach able to determine whether a process is stable or not by discriminating between the presence of common cause variation and assignable cause variation. It is a well-established technique, which has shown to be effective in manufacturing processes but not yet in software process contexts. Here experience in using SPC is not mature yet. Therefore a clear understanding of the SPC outcomes still lacks. Although many authors have used it in software, they have not considered the primary differences between manufacturing and software process characteristics. Due to such differences the authors sustain that SPC cannot be adopted "as is" but must be tailored. In this sense, we propose an SPC-based approach that reinterprets SPC, and applies it from a Software Process point of view. The paper validates the approach on industrial project data and shows how it can be successfully used as a decision support tool in software process improvement. © Springer-Verlag Berlin Heidelberg 2004.</t>
  </si>
  <si>
    <t>As software engineers redesign processes in line with Six Sigma, they can implement controls that take advantage of the improvement zone between 3σ and 6σ process performance. By building critical customer metrics into software solutions, they can make applications self-correcting by enabling specific actions when process defects surface in the improvement zone. The point is not to build software without defects but to prevent software from producing defectives in spite of their defects.</t>
  </si>
  <si>
    <t>2004.05</t>
  </si>
  <si>
    <t>Proceedings - International Conference on Software Engineering. pp. 722–723.</t>
  </si>
  <si>
    <t>Card, D.N.</t>
  </si>
  <si>
    <t>Statistical techniques for software engineering practice</t>
  </si>
  <si>
    <t>Many factors are combining to promote the use of quantitative and statistical methods by practicing software engineers. While these techniques are not new to industry in general, they are relatively new to the software industry. Consequently, there is significant uncertainty in the community about their difficulty and applicability. This tutorial provides an introduction to basic concepts and shows how they can be applied to help solve common software engineering problems.</t>
  </si>
  <si>
    <t>This tutorial provides an introduction to basic concepts of quantitative and statistical methods and shows how they can be applied to help solve common software engineering problems.</t>
  </si>
  <si>
    <t>2004.06</t>
  </si>
  <si>
    <t>Qual. Eng. 16, 643–656.</t>
  </si>
  <si>
    <t>Craney, T.A., White, N.</t>
  </si>
  <si>
    <t>Distribution selection with no data using VBA and excel</t>
  </si>
  <si>
    <t>Often in statistical analyses or Monte Carlo simulations, analysts are required to assume distributions for variables with no data. Without a method or tool to help select from potentially competing distributions, analysts will often default to common or well-known distributions, thus limiting them from accurately modeling their beliefs. An algorithm anal flowchart are provided for both a simple format and a complex format to aid in the selection process from an initial list containing numerous distributions. A software program supporting this methodology has been developed and is illustrated. This program is especially useful when selecting parameters for a chosen distribution. &amp;copy; 2004 by Marcel Dekker, Inc.</t>
  </si>
  <si>
    <t>This paper proposed an algorithm for both a simple format and a complex format to aid in the selection process from an initial list containing numerous distributions. A software program supporting this methodology has been developed and is illustrated. This program is especially useful when selecting parameters for a chosen distribution.</t>
  </si>
  <si>
    <t>2004.07</t>
  </si>
  <si>
    <t>Proceedings of the International Conference on Information Technology Interfaces, ITI. Cavtat, Croatia, pp. 381–386.</t>
  </si>
  <si>
    <t>Dagdeviren, H., Juric, R., Lees, P.</t>
  </si>
  <si>
    <t>Experiences of teaching UML within the information systems curriculum</t>
  </si>
  <si>
    <t>The Unified Modelling Language (UML) has been a standard modelling language for the development of software intensive systems since 2000. As a consequence, the Information Systems (IS) curriculum, at the Cavendish School of Computer Science, University of Westminster in London, had UML teaching incorporated two years ago. We have encouraged the introduction to and use of UML in modules that replaced traditional approaches to IS development. In this paper we report on experiences of using UML within the two modules of our undergraduate curriculum, delivered by the IS department. The first module is taught in the second year, i.e. at level 5, and delivers requirements analysis with UML. The second module uses the UML for modelling and designing distributed business applications and is taught in the final year, at level 6. In both modules it is assumed that an introduction to modelling in IS, with the syntax and semantics of a selection of UML modelling elements and diagrams, has been done earlier. We single out some problems and give a rationale for changes in the next academic year.</t>
  </si>
  <si>
    <t>This paper reports on experiences of using UML within the two modules of their undergraduate curriculum, delivered by the IS department.</t>
  </si>
  <si>
    <t>The paper does not address project management in high maturity neither presents any statistical techniques or methods that can be applied on project management in high maturity.
It targets teaching UML.</t>
  </si>
  <si>
    <t>2004.08</t>
  </si>
  <si>
    <t>CEUR Workshop Proceedings. pp. 79–83.</t>
  </si>
  <si>
    <t>Daily, K., Joaquim, L.</t>
  </si>
  <si>
    <t>The capability road map - A framework for managing quality and improving process capability</t>
  </si>
  <si>
    <t>Software developers and IT providers can benefit by defining a Process Model as a framework for their currently implemented practices and processes. By basing it on the "good practice" of the ISO12207 Software Life Cycle standard, it helps to implement quality management practice consistent with ISO9001, assess the capability of their processes against a maturity model such as ISO15504 (SPICE) or CMM, show the extent to which current practice meets industry-recognised standards and identify future improvements. This approach provides a "Capability Route Map" which helps a developer's capability to be continually improved towards industry best practice (such as CMM Level 5). Critical Software's recent experience in starting along this route is described.</t>
  </si>
  <si>
    <t>This paper says Software developers and IT providers can benefit by defining a Process Model as a framework for their currently implemented practices and processes. This approach provides a "Capability Route Map" which helps a developer's capability to be continually improved towards industry best practice (such as CMM Level 5).</t>
  </si>
  <si>
    <t>The paper does not address project management in high maturity neither presents any statistical techniques or methods that can be applied on project management in high maturity.
It targets software process improvements.</t>
  </si>
  <si>
    <t>2004.09</t>
  </si>
  <si>
    <t>2004 IEEE Systems and Information Engineering Design Symposium. Charlottesville, VA, United states, pp. 33–39.</t>
  </si>
  <si>
    <t>Denney, W.C., King, M.W., Wilck IV, J.H.</t>
  </si>
  <si>
    <t>Implementation of a software tool for a gold electroplating bath operation</t>
  </si>
  <si>
    <t>To increase the efficiency of a commercial gold electroplating operation, researchers analyzed historical data for the electroplating baths and developed bath management tools and strategies using statistics and systems design methods. The past process was operating outside of established process specification limits; therefore management desired easy-to-use tools for tracking bath chemical levels and determining chemical adjustments to keep the baths within specifications. After consultation with personnel, the project team accomplished this goal by creating a software tool that was integrated into the initial system. The software tool combines lab data storage, specification chart generation, and stoichiometry in a robust Visual Basic package running inside of Microsoft Excel. Upon the conclusion of this project, the company expects to see improvements in inter-departmental communication, value-added laboratory utilization, and overall part quality. Potential quantitative benefits include a reduction in the annual cost of poor quality, currently estimated at $400,000 for the electroplating process.</t>
  </si>
  <si>
    <t>This paper describes how researchers analyzed historical data for the electroplating baths and developed bath management tools and strategies using statistics and systems design methods to increase the efficiency of a commercial gold electroplating operation.</t>
  </si>
  <si>
    <t>2004.10</t>
  </si>
  <si>
    <t>Dingsoyr, T (Ed.), SOFTWARE PROCESS IMPROVEMENT, PROCEEDINGS, LECTURE NOTES IN COMPUTER SCIENCE. pp. 79–90.</t>
  </si>
  <si>
    <t>Garcia, F., Ruiz, F., Piattini, M.</t>
  </si>
  <si>
    <t>An experimental replica to validate a set of metrics for software process models</t>
  </si>
  <si>
    <t>The software process measurement plays an essential role in order to provide the quantitative basis necessary for software process improvement. Traditionally, this measurement has been focused in the project and product measurement, but nowadays software process models (SPM) are entities very relevant due to the increasing number of companies which model and manage their processes in order to reach high maturity levels. We have defined a set of metrics for software process models in order to evaluate the influence of the software process models complexity in their maintainability. These metrics are focused on the main elements included in a software process model. To demonstrate the practical utility of the metrics proposed a replica of an experiment has been achieved which has allowed us to obtain some conclusions about the influence of the metrics proposed on two sub-characteristics of the maintainability: understandability and modifiability, which besides confirm the results of a set of experiments previously performed in the context of a family of experiments. © Springer-Verlag 2004.</t>
  </si>
  <si>
    <t xml:space="preserve">This paper describes the defition of a set of metrics for software process models in order to evaluate the influence of the software process models complexity in their maintainability. </t>
  </si>
  <si>
    <t>The paper does not address project management in high maturity neither presents any statistical techniques or methods that can be applied on project management in high maturity.
It targets software process models evaluation. It does not target high maturity.</t>
  </si>
  <si>
    <t>2004.11</t>
  </si>
  <si>
    <t>Bomarius, F and Iida, H (Ed.), PRODUCT FOCUSED SOFTWARE PROCESS IMPROVEMENT, LECTURE NOTES IN COMPUTER SCIENCE. pp. 146–158.</t>
  </si>
  <si>
    <t>Definition and empirical validation of metrics for software process models</t>
  </si>
  <si>
    <t>Software companies are becoming more and more concerned about software process improvement, when they are promoting the improvement of the final products. One of the main reason of the growing interest in software metrics has been the perception that software metrics are necessary for software process improvement. Measurement is essential for understanding, defining, managing and controlling the software development and maintenance processes and it is not possible to characterize the various aspects of development in a quantitative way without having a deep understanding of software development activities and their relationships. In this paper a representative set of metrics for software process models is presented in order to evaluate the influence of the software process models complexity in their quality. These metrics are focused on the main elements included in a model of software processes, and may provide the quantitative base necessary to evaluate the changes in the software processes in companies with high maturity levels. To demonstrate the practical utility of the metrics proposed at model level, an experiment has been achieved which has allowed us to obtain some conclusions about the influence of the metrics proposed on two sub-characteristics of the maintain-ability: Understandability and modifiability, which besides confirm the results of a subjective experiment previously performed. © Springer-Verlag Berlin Heidelberg 2004.</t>
  </si>
  <si>
    <t>This paper presents a representative set of metrics for software process models in order to evaluate the influence of the software process models complexity in their quality. These metrics are focused on the main elements included in a model of software processes, and may provide the quantitative base necessary to evaluate the changes in the software processes in companies with high maturity levels.</t>
  </si>
  <si>
    <t>2004.12</t>
  </si>
  <si>
    <t>Euromicro Conference, 2004. Proceedings. 30th. pp. 380–386.</t>
  </si>
  <si>
    <t>Ko, S.-P., Sung, H.-K., Lee, K.-W.</t>
  </si>
  <si>
    <t>Study to secure reliability of measurement data through application of game theory</t>
  </si>
  <si>
    <t>Recently, many corporations have applied CMM, SPICE or other software process maturity models to developing software products. These models are recommended to change from qualitative process management to quantitative management as they reach a certain level of maturity. Quantitative process management is possible only when reliable data exist. If quantitative process management are conducted when data¿s reliability are not ensured, adverse effects can be caused by the false management activities. That is why so many methods have been studied to analyze reliability of collected data. Most of them, however, are analysis methods for already collected data. Therefore, if the analysis finds that the existing data are not reliable, the data should be abandoned and new data be collected again, causing need to consume much time and effort. Therefore, as a way to secure reliability of data to be used for quantitative process management when they are input in the first place, this paper suggests a method applying the second level meta game of non-cooperative, bimatrix games to collecting data for quantitative measurement.</t>
  </si>
  <si>
    <t>This paper suggests a method applying the second level meta game of non-cooperative, bimatrix games to collecting data for quantitative measurement as a way to secure reliability of data to be used for quantitative process management when they are input in the first place.</t>
  </si>
  <si>
    <t>2004.13</t>
  </si>
  <si>
    <t>Chem. Eng. Prog. 100, 19-.</t>
  </si>
  <si>
    <t>Moore, J.</t>
  </si>
  <si>
    <t>Leveraging production information</t>
  </si>
  <si>
    <t>The concept of Realtime Performance Management (RTM) to drive an enterprise, to a competitive advantages are discussed. The on-growing demands for the integration of manufacturing operation and business systems is driving companies towards realtime solutions such as Manufacturing Performance Service (MPS) software. MPS software provides the foundation for manufacturers to run their business using a RPM strategy from the plant floor to the higher business level. The important MPS software functionalities includes service based connectivity, manufacturing information distribution and the ability to create new performance applications to leverage the existing data and information systems.</t>
  </si>
  <si>
    <t>This paper discusses the concept of Realtime Performance Management (RTM) to drive an enterprise to a competitive advantages. The on-growing demands for the integration of manufacturing operation and business systems is driving companies towards realtime solutions such as Manufacturing Performance Service (MPS) software.</t>
  </si>
  <si>
    <t>2004.14</t>
  </si>
  <si>
    <t>ASEE Annual Conference Proceedings. Salt Lake City, UT, United states, pp. 14231–14241.</t>
  </si>
  <si>
    <t>Petrie, M.M.L.</t>
  </si>
  <si>
    <t>Towards an engineering education capability Maturity Model</t>
  </si>
  <si>
    <t>There are many skills and capabilities considered crucial to an engineer. Colleges of engineering and engineering accreditation boards have developed curricula and criteria that assess mastery of the requisite mathematical, scientific and engineering foundation. However, other critical skills and capabilities, such as technical writing and oral communication skills, problem solving skills, interdisciplinary team collaboration skills, leadership skills, ethics and creativity are assumed to be interwoven across the curriculum. The capability and maturity of engineering students in these areas are seldom formally assessed. This paper proposes an Engineering Education Capability Maturity Model designed to improve the process of tracking, assessing and improving engineering students' capabilities in these often neglected areas across their undergraduate years. The Engineering Education Capability Maturity Model is an adaptation of an integrated process improvement model used in software systems engineering, called the Capability Maturity Model (CMM). Model-based process improvement uses a model to guide the improvement of an organization's processes and aims to increase the capability of work processes. Process capability is the inherent ability of a process to produce planned results. This paper presents an overview of the CMM and proposes three CMM-based models for improving the process capability of the engineering institution, the engineering faculty and the engineering student.</t>
  </si>
  <si>
    <t>This paper proposes an Engineering Education Capability Maturity Model designed to improve the process of tracking, assessing and improving engineering students' capabilities in often neglected areas, such as technical writing and oral communication skills, problem solving skills, interdisciplinary team collaboration skills, leadership skills, ethics and creativity, across their undergraduate years.</t>
  </si>
  <si>
    <t>The paper is not about software engineering.
It targets engineering education.</t>
  </si>
  <si>
    <t>2004.15</t>
  </si>
  <si>
    <t>Proceedings - International Computer Software and Applications Conference. p. 239.</t>
  </si>
  <si>
    <t>Serrano, M.A.</t>
  </si>
  <si>
    <t>State of the art and future of research in software process improvement</t>
  </si>
  <si>
    <t>A review on the state of the art and the future of research in software process improvement (SPI) is presented. A major challenge is to permeate the concepts and principles of SPI to the majority of organizations and people working in the development and maintenance of software and systems. The genetic concepts and principles in any quality related area are all the same, and should be introduced in the regular curricula of any educational program, at all levels, in an incremental way, instead of training the workforce in a late stage to make up for these deficiencies. An important field to explore more in the future will be statistical process control (SPC) in software and systems environments, which vary from SPC field in manufacturing.</t>
  </si>
  <si>
    <t>This paper presents a review on the state of the art and the future of research in software process improvement (SPI).</t>
  </si>
  <si>
    <t>The paper does not address project management in high maturity neither presents any statistical techniques or methods that can be applied on project management in high maturity.
It targets SPI literature and challenges.</t>
  </si>
  <si>
    <t>The US Army Communications-Electronics Command (CECOM) Software Engineering Center (SEC) Fire Support Software Engineering (FEC) has become the first Department of Defense (DoD) organization to attain Capability Maturity Model Integration (CMMI) Level 5. The CECOM SEC FSSE looks forward to sharing its accomplishments and experience with others within the federal government, DoD and the software industry. Some of the areas where this organization could provide benefit to other agencies include technical assistance in the primary areas of software development, tool development and maintenance, and formal inspections. Establishing the CMMI Level 5 benchmark provide the organization the ability to see the promise for the future.</t>
  </si>
  <si>
    <t>2004.17</t>
  </si>
  <si>
    <t>Machinery 162, 31-.</t>
  </si>
  <si>
    <t>Tate, J.</t>
  </si>
  <si>
    <t>“Go/no go” still relevant</t>
  </si>
  <si>
    <t>The return to traditional, flexible 'go/no-go' gauging to replace the co-ordinate measuring machines (CMM) is discussed. Devices like the Metronics Gage-Chek digital readout system with a full set of mathematical expressions allow complex parts to be measured. The system's go/no-go display combines DRO functionality with color graphics and audio alerts to provide fast and accurate measurement feedback. Effectively, the device complements traditional 'go/no-go' gauging with the ability of multiple workpiece inspection as well as statistical process control.</t>
  </si>
  <si>
    <t>This papaer discusses the return to traditional, flexible 'go/no-go' gauging to replace the co-ordinate measuring machines (CMM).</t>
  </si>
  <si>
    <t>2004.18</t>
  </si>
  <si>
    <t>Proceedings - Seventh IEEE International Symposium on Object-Oriented Real-Time Distributed Computing. Vienna, Austria, pp. 193–200.</t>
  </si>
  <si>
    <t>Thramboulidis, K., Doukas, G., Frantzis, A.</t>
  </si>
  <si>
    <t>Towards an implementation model for FB-based reconfigurable distributed control applications</t>
  </si>
  <si>
    <t>The Function Block (FB) has been defined by the International Electro-technical Commission (IEC) as the basic construct for the development of reusable, interoperable, distributed control applications. Complete applications can be defined in the design level as networks of interconnected FBs. For these design models to be automatically converted to implementation ones, adopting the model integrated computing paradigm, an appropriate implementation meta-model should be defined. In this paper we describe two alternatives for the implementation of FB design models. The first one adopts the straightforward transformation of the FB design model to a high level language (C++, Java) implementation model. The second approach utilizes UML-RT models as an intermediate representation towards the final implementation model. Both approaches support the dynamic re-configuration of the control application and exploit our extensions to the IEC Execution Control Chart notation, to improve the expressiveness of the design model and the efficiency of the implementation one.</t>
  </si>
  <si>
    <t>This paper describes two alternatives for the implementation of Function Block (FB) design models. The first one adopts the straightforward transformation of the FB design model to a high level language (C++, Java) implementation model. The second approach utilizes UML-RT models as an intermediate representation towards the final implementation model.</t>
  </si>
  <si>
    <t>The paper does not address project management in high maturity neither presents any statistical techniques or methods that can be applied on project management in high maturity.
It targets distributed computing.</t>
  </si>
  <si>
    <t>2004.19</t>
  </si>
  <si>
    <t>Jane’s Def. Ind.</t>
  </si>
  <si>
    <t>BAeHAL joint venture can prove progress made</t>
  </si>
  <si>
    <t>BAeHAL software Limited, a joint venture company comprising Hindustan Aeronautic Limited of India, BAE Systems of the UK and BAeHAL Employee Welfare Trust, has been certified as SEI CMM Level 5-compliant by KPMG, and as BS7799-compliant by an Indian government agency. These two certifications ensure the BAeHAL has the requisite security-related processes for information as well as physical security. The company has also developed a comprehensive disaster management plan to ensure continuity of operations in an emergency. defect prevention, technology change management and process change management groups ensure a high level of quality, with an ability to adapt to emerging technologies and processes to deliver products of contemporary standards.</t>
  </si>
  <si>
    <t xml:space="preserve">This paper describes how BAeHAL software Limited, a joint venture company comprising Hindustan Aeronautic Limited of India, BAE Systems of the UK and BAeHAL Employee Welfare Trust, has been certified as SEI CMM Level 5-compliant by KPMG, and as BS7799-compliant by an Indian government agency. </t>
  </si>
  <si>
    <t>2004.20</t>
  </si>
  <si>
    <t>Lecture Notes in Computer Science (Including Subseries Lecture Notes in Artificial Intelligence and Lecture Notes in Bioinformatics). Kansai Science City, Japan, pp. 1–583.</t>
  </si>
  <si>
    <t>5th International Conference on Product Focused Software Process Improvement, PROFES 2004, 2004</t>
  </si>
  <si>
    <t>The proceedings contain 41 papers. The special focus in this conference is on Software Process Improvement and Software Quality. The topics include: A model for the implementation of software process improvement; does use of development model affect estimation accuracy and bias; managing software process improvement SPI through statistical process control SPC; towards hypotheses on creativity in software development; using software inspection as a catalyst for SPI in a small company; comparing global multi-site SPI program activities to SPI program models; a fast approach for an organization to realize the benefits of SPI; evaluating the calmness of ubiquitous applications; quality attributes in mobile web application development; introducing quality system in small and medium enterprises; definition and empirical validation of metrics for software process models; multiview framework for goal oriented measurement plan design; eliminating over-confidence in software development effort estimates; measuring the object-oriented properties in small sized C++ programs; an empirical investigation on the impact of training-by-examples on inspection performance; refactoring support based on code clone analysis; introducing the next generation of software inspection tools; intelligent support for software release planning; an empirical evaluation of predicting runaway software projects using bayesian classification; effort estimation based on collaborative filtering; effective software project management education through simulation models; software engineering research strategy; automatic measurement at nokia mobile phones; using a reference application with design patterns to produce industrial software and using RUP for process-oriented organisations.</t>
  </si>
  <si>
    <t>2003.01</t>
  </si>
  <si>
    <t>Empir. Softw. Eng. 8, 7–42.</t>
  </si>
  <si>
    <t>Beecham, S., Hall, T., Rainer, A.</t>
  </si>
  <si>
    <t>Software process improvement problems in twelve software companies: An empirical analysis</t>
  </si>
  <si>
    <t>In this paper we discuss our study of the problems 12 software companies experienced in software development. In total we present qualitative data collected from 45 focus groups that involved over 200 software staff. We look at how different practitioner groups respond to software process improvement problems. We show our classification and analysis of this data using correspondence analysis. Correspondence analysis is a graphical data representation method new to software development research. The aim of the work we present is to develop a more holistic understanding of the problems practitioners are experiencing in their attempts to improve their software processes. Our main finding is that there is an association between a company's capability maturity and patterns of reported problems. Organizational problems are more associated with high maturity companies than with low maturity companies. Low maturity companies are closely linked to problems relating directly to projects such as documentation, timescales, tools and technology. Our findings also confirm differences in practitioner group problems. Senior managers cite problems with goals, culture and politics. Project managers are concerned with timescales, change management, budgets and estimates. Developers are experiencing problems with requirements, testing, documentation, communication, tools and technology. These associations are displayed graphically through correspondence analysis maps.</t>
  </si>
  <si>
    <t>This paper discusses the problems 12 software companies experienced in software development process improvement.</t>
  </si>
  <si>
    <t>The paper does not address project management in high maturity neither presents any statistical techniques or methods that can be applied on project management in high maturity.
It targets problems patterns in SPI.</t>
  </si>
  <si>
    <t>Statistical Process Control (SPC) and its variations have shown to be a powerful technique to predict unstable and incapable processes. However, SPC lacks the ability to quantify the necessary changes to correct deviations in the process when incapability is detected. On the other hand, a technique based on control theory has shown to be adequate to quantify changes in the test process in order to make the process converge to the desired behavior. These two approaches appear to complement each other to better monitor and control the software test process. A combination of these approaches is presented here along with simulation results demonstrating its applicability.</t>
  </si>
  <si>
    <t xml:space="preserve"> Proceedings of the 9th European Software Engineering Conference Held Jointly with 11th ACM SIGSOFT International Symposium on Foundations of Software Engineering. Association for Computing Machinery, New York, NY 10036-5701, United States, Helsinki, Finland, pp. 158–167.</t>
  </si>
  <si>
    <t>Statistical Process Control (SPC) is a powerful tool to control the quality of processes. It assists management personnel in the identification of problems and actions to be taken to bring a process into a stable state. SPC has been applied in various fields, including the Software Development Process. However, some processes are better characterized by factors that exhibit an exponential behavior. The use of such factors for process control limits the application of traditional SPC techniques. The Software Test Process (STP) characterized by the decay in the number of remaining errors, failure intensity, and an increase in code coverage, is one such process. A variant of the traditional SPC technique is proposed. This variant uses logarithmic transformation to allow the statistical control of processes whose dominant behavior is best described by an exponential. An evaluation of the proposed transformation carried out using simulation and a case study from an industrial project, encourages the application of the proposed variant to the STP.</t>
  </si>
  <si>
    <t>2003.04</t>
  </si>
  <si>
    <t>Katalinic, B (Ed.), Annals of DAAAM for 2003 &amp; Proceedings of the 14th International DAAAM Symposium: INTELLIGENT MANUFACTURING &amp; AUTOMATION: FOCUS ON RECONSTRUCTION AND DEVELOPMENT. DAAAM INT VIENNA, VIENNA UNIV TECHNOLOGY, KARLSPLATZ 13, WIEN, A-1040, AUSTRIA, pp. 107–108.</t>
  </si>
  <si>
    <t>Cuesta, E., Barreiro, J., Mateos, S., Labarga, J.E., Valino, G.</t>
  </si>
  <si>
    <t>Modelling inspection planning systems to support concurrent engineering</t>
  </si>
  <si>
    <t>This work presents an Activity Information Model for Concurrent Engineering using the IDEF 0 modelling structure. The activity model allows to take into account several Dimensional Measurement Equipments (DME's), including the use of Coordinate Measuring Machines (CMM's). In all of them, a Statistical Process Control (SPC) could be incorporated in order to achieve a certain degree of automation. The Integration will be carried out by the implementation of this model through STEP format allowing the information exchange between CAD systems and DME controls.</t>
  </si>
  <si>
    <t>This work presents an Activity Information Model for Concurrent Engineering using the IDEF 0 modelling structure. The activity model allows to take into account several Dimensional Measurement Equipments (DME's), including the use of Coordinate Measuring Machines (CMM's).</t>
  </si>
  <si>
    <t>The use of statistical process control methods can determine the process capability of sustaining stable levels of variability, so that processes will yield predictable results. This enables to prepare achievable plans, meet cost estimates and scheduling commitments, and deliver required product functionality and quality with acceptable and reasonable reliability. We present initial results of applying statistical analysis methods to the maintenance processes of a software organization rated at the CMM level 3 that is currently planning the assessment to move to the CMM level 4. In particular, we present results from an empirical study conducted on the massive adaptive maintenance process of the organization. We analyzed the correlation between the maintenance size and productivity metrics. The resulting models allow to estimate the costs of a project conducted according to the adopted maintenance processes. Model performances on future observations were assessed by means of a cross validation which guarantees a nearly unbiased estimate of the prediction error. Data about the single phases of the process were also available, thus allowing to analyze the distribution of the effort among the phases and the causes of variations. © 2002 Elsevier Science Inc. All rights reserved.</t>
  </si>
  <si>
    <t>2003.06</t>
  </si>
  <si>
    <t>IEEE Softw. 20, 79–81.</t>
  </si>
  <si>
    <t>Eickelmann, N.</t>
  </si>
  <si>
    <t>An insider’s view of cmm level 5</t>
  </si>
  <si>
    <t>Many organizations in the software industry have adopted the Software Engineering Institute's Capability Maturity Model (CMM). However, only recently have enough organizations reached Level 5 to enable a coherent discussion of Level 5 issues. To facilitate such a discussion, the editors of Quality Time solicited questions about what it means to be a Level 5 organization from academic, industry, and government representatives.</t>
  </si>
  <si>
    <t>This paper presents an study where the editors of Quality Time solicited questions about what it means to be a Level 5 organization from academic, industry, and government representatives.</t>
  </si>
  <si>
    <t>The paper does not address project management in high maturity neither presents any statistical techniques or methods that can be applied on project management in high maturity.
It describes an enterwiew with no high maturity details.</t>
  </si>
  <si>
    <t>The role of statistical process control (SPC) to solve the problem of quality control in the manufacturing sector was discussed. Statistical control charts are the most commonly used tools to analyze and monitor process variation and stability. SPC sets a target value and bounds that value with upper and lower limits for a given attribute measure, usually the number of defects founds. Defect density values can fall within the control limits while the process is out of control.</t>
  </si>
  <si>
    <t>This paper discusses the role of statistical process control (SPC) to solve the problem of quality control in the manufacturing sector.</t>
  </si>
  <si>
    <t>Analyzing only the abstract, it seems to be about manufactoring and not software engineering. But this paper is on IEEE Software journal. So, I decided to open the paper. IEEE journal has some weird abstracts because the paper structure does not provide an strict asbtract area. 
It does describe some differences between manufactoring SPC and software engineering SPC and some ways to use it on the later one. 
SO
The paper presents an approach using statistical process control (SPC) and might support quantitative project management in high maturity.</t>
  </si>
  <si>
    <t>2003.08</t>
  </si>
  <si>
    <t>IASTED International Multi-Conference on Applied Informatics. pp. 913–918.</t>
  </si>
  <si>
    <t>El Dabaghi, F., Ouazar, D., Souissi, N.</t>
  </si>
  <si>
    <t>Water resources modelling and simulation software: An integrated approach</t>
  </si>
  <si>
    <t>This paper presents the software architecture of an Integrated Information System (US) WADI dedicated to water resources modelling and management. WADI is aimed to support spatial planners and decision makers by providing an efficient set of tools and techniques which will facilitate the preparation and the setting-up of planning and/or emergency measures directly related to water as a resource and possible natural hazard. The IIS architecture is based on integration principles in terms of software components coupled to heterogeneous data sources. Indeed, WADI consists in two levels [5] [6]  [7]: the first one contains general modules such as viewers, GIS, grid generators, data warehouse, simulators, etc and the other one is domain specific and includes all the relevant modules tackling numerical modelling for the water related physical application under study, i.e. hydrology, hydraulics, hydrodynamics floods, eutrophication,.... All the components, are built through Java intelligent interfaces [1]  [2] [3]  within an appropriate user-friendly framework. For the sake of illustration, an application dealing with lake eutrophication prevention using aeration process is chosen and presented in this paper.</t>
  </si>
  <si>
    <t xml:space="preserve">This paper presents the software architecture of an Integrated Information System (US) WADI dedicated to water resources modelling and management. WADI is aimed to support spatial planners and decision makers by providing an efficient set of tools and techniques which will facilitate the preparation and the setting-up of planning and/or emergency measures directly related to water as a resource and possible natural hazard. </t>
  </si>
  <si>
    <t>The paper does not address project management in high maturity neither presents any statistical techniques or methods that can be applied on project management in high maturity.
It targets software architecture.</t>
  </si>
  <si>
    <t>2003.09</t>
  </si>
  <si>
    <t>Proceedings - Annual Meeting of the Decision Sciences Institute. pp. 943–948.</t>
  </si>
  <si>
    <t>El-Gayar, O.F.</t>
  </si>
  <si>
    <t>Decision support for software projects: The role of SPC and simulation metamodeling</t>
  </si>
  <si>
    <t>While many researchers have attempted to directly apply statistical process control (SPC) to the software domain, several difficulties in applying SPC to software development, in particular, the inability to compute meaningful control limits for the process. In this research, we propose a framework for applying SPC to software projects. The framework integrates SPC concepts and simulation metamodeling to create meaningful control limits on process and project inputs. The framework is demonstrated using a case study.</t>
  </si>
  <si>
    <t>This paper proposes a framework for applying SPC to software projects. The framework integrates SPC concepts and simulation metamodeling to create meaningful control limits on process and project inputs. The framework is demonstrated using a case study.</t>
  </si>
  <si>
    <t>2003.10</t>
  </si>
  <si>
    <t>Proceedings of the 10th ISPE International Conference on Concurrent Engineering. Madeira, Portugal, pp. 379–385.</t>
  </si>
  <si>
    <t>Garcia, J.D., Perez, J.M., Carretero, J., Garcia-Carballeira, F.</t>
  </si>
  <si>
    <t>Reducing software maintenance cost using reliability centered maintenance (RCM) and expert knowledge</t>
  </si>
  <si>
    <t>Current software process models (CMM, SPICE, etc.) strongly recommend the application of statistical control and measure guides to define, implement, and evaluate the effects of different process improvements. However, computer systems maintenance has not been considered enough in the field of software process deployment. Maintenance of a computer system is a critical task to get the performance desired from a system, but such a maintenance must be seen as an integral process including every component of the "production system". In this paper, we propose a new approach to include maintenance oriented decisions on every life cycle step, from specifications to exploitation, following a functional approach. This approach will allow us to build systems more reliable, maintenable, and to reduce maintenance cost by adjusting maintenance operations to the system needs. To implement a feasible maintenance model, we propose to use a modified Reliability Centered Maintenance (RCM) methodology.</t>
  </si>
  <si>
    <t>This paper proposes a new approach to include maintenance oriented decisions on every life cycle step, from specifications to exploitation, following a functional approach. This approach will allow us to build systems more reliable, maintenable, and to reduce maintenance cost by adjusting maintenance operations to the system needs. To implement a feasible maintenance model, we propose to use a modified Reliability Centered Maintenance (RCM) methodology.</t>
  </si>
  <si>
    <t>The success of Six Sigma in manufacturing in the past decade has encouraged moves to explore Six Sigma applications to other domains, such as the software industry, for performance improvement. Owing to the uniqueness of software processes, there have been disagreements as to whether Six Sigma should be adopted in software design processes. In this paper, we discuss the applicability of the Six Sigma framework to software. Some myths and facts about the Six Sigma Software Program (6SSP) are discussed. We also address some common misconceptions on the potential of Six Sigma in software, as well as some actual practical challenges. A framework is suggested for practitioners and managers interested in exploiting the benefits of statistical analysis in general, and 6SSP in particular. Some ideas are also raised on what remains to be done to make 6SSP work.</t>
  </si>
  <si>
    <t>Software process comprises activities such as estimation, planning, requirements analysis, design, coding, reviews, and resting, undertaken when creating a software product. Effective software process management involves proactively managing each of these activities. Statistical process control tools enable proactive software process management. One such tool, the control chart, can be used for managing, controlling, and improving the code review process.</t>
  </si>
  <si>
    <t>Experience in reengineering a legacy application into a web based J2EE system with modified Rational Unified Process (RUP) is presented RUP is adopted into an onsite-offshore development model along with ISO 9001 and SEI CMM Level 5 standards. The new application has above 2500 code components and the effort is about 100 person years. For the benefit of software development community, some of our experiences in design, development, testing and project management are elaborated as generalized concepts. We have demonstrated that development process could be improved with lessons learnt from the initial iterations. The three views of a Web application are explained and the translations between the layers are discussed. Benefit of continuous integration is highlighted. Various types of dependencies to be taken into account for sequencing the development are elaborated. The levels of testing in iterative development are mentioned. The importance of adaptive team structure and various parameters guiding iteration planning are dealt with. A simple estimation model based on types of transactions is presented. Finally, a fine grained risk management concept that can integrate with the development process is proposed. © 2003 IEEE.</t>
  </si>
  <si>
    <t xml:space="preserve">This paper presents an experience in reengineering a legacy application into a web based J2EE system with modified Rational Unified Process (RUP). For the benefit of software development community, some of our experiences in design, development, testing and project management are elaborated as generalized concepts. A simple estimation model based on types of transactions is presented. </t>
  </si>
  <si>
    <t>2003.14</t>
  </si>
  <si>
    <t>Conference on Human Factors in Computing Systems - Proceedings. pp. 1010–1011.</t>
  </si>
  <si>
    <t>Jokela, T., Lalli, T.</t>
  </si>
  <si>
    <t>Usability and CMMI: Does a higher maturity level in product development mean better usability?</t>
  </si>
  <si>
    <t>The new process improvement model, Capability Maturity Model Integration (CMMI) is analytically examined from the point of view of usability. The results show that a development organization even at the high levels of maturity may produce products with usability problems. The challenge for the field of HCI is to develop universal usability measures for the high maturity levels of CMMI.</t>
  </si>
  <si>
    <t xml:space="preserve">This paper examines the new process improvement model, Capability Maturity Model Integration (CMMI) from the point of view of usability. The results show that a development organization even at the high levels of maturity may produce products with usability problems. </t>
  </si>
  <si>
    <t>The paper does not address project management in high maturity neither presents any statistical techniques or methods that can be applied on project management in high maturity.
It targets usability.</t>
  </si>
  <si>
    <t>2003.15</t>
  </si>
  <si>
    <t>ASMC (Advanced Semiconductor Manufacturing Conference) Proceedings. Munich, Germany, pp. 175–187.</t>
  </si>
  <si>
    <t>Lin, A., Razak, R.A.</t>
  </si>
  <si>
    <t>The effectiveness and practical application of human resource development (HRD) programs in the semiconductor industry - a case study of SilTerra Malaysia Sdn Bhd</t>
  </si>
  <si>
    <t>In a workplace where employees are constantly impacted by the environment of change, corporate leaders are faced with critical decisions among myriad choices about how to plan for and affect the evolving lifelong learning needs of their organizations. The challenge for Silterra Malaysia Sdn Bhd (Silterra) and it employees is to identify those needs, implement and execute them. As one of the pioneers in semiconductor fabrication industry in Malaysia, it is the intent of Silterra to create a legacy in the area of training and development. It is the goal of the company to become a learning organization. Continuous learning is a key success of a learning organization. To sustain as a learning organization, the HRD programs are used to develop competency sets for Silterra employees. The evaluation system developed by Donald Kirkpatrick (1979) has been used to measure the effectiveness of HRD programs. However, there is an on-going debate in the field of evaluation about which is the best approach to facilitate the processes involved. This paper reviews current approaches to evaluation of training both in theory and practice applicable to Silterra. The Kirkpatrick model indicates that the evaluation of the training effectiveness can be measured at four (4) levels: Level 1: Reaction Evaluation Reaction is the term that Kirkpatrick uses to refer to how well the participants liked a particular training program. Evaluation of participants' reaction consists of measuring their feelings and does not include a measure of actual learning. This evaluation uses a 'Happy' or 'Smiling' Sheet. Level 2: Learning Evaluation The second level of analysis in the evaluation process is that of learning. Kirkpatrick defines learning as the "principles, facts and techniques that were understood and absorbed by the participants" (p. 82) and identifies a series of guidelines or standards for evaluation in terms of learning. When feasible, the evaluation results undergo statistical analysis so that learning can be viewed in terms of correlation and/or levels of confidence. Level 3: Transfer-of-Learning Evaluation Kirkpatrick's third level in the evaluation model is transfer of learning. In the HRD literature there are relatively few examples of studies that have specifically attempted to assess the transfer of training skills or knowledge to the job. Even Kirkpatrick (1979, p. 86) warns, "evaluation of training programs in terms of on the job behavior is more difficult than the reaction and learning evaluations." As a result, much training is delivered without a plan for measuring the transfer of training. At Silterra, the focus of this level of evaluation is on attitude or behavior change, skills upgrade, and knowledge enhancement (ASK). Level 4: Results Evaluation Kirkpatrick's fourth level of evaluation is results or impact on the organization. Although measuring training prograns in terms of results may be the best way to measure effectiveness, Kirkpatrick himself (1979, p. 89) points out, "there are ... so many complicating factors that it is extremely difficult if not impossible to evaluate certain kinds of programs in terms of results." The main focus of this paper is at Level 3:Transfer of Learning Evaluation. We will share with you the process of evaluation related to application at work. We will also share our findings based on our implementation and make some recommendations. This paper will reveal our methodology to measure the effectiveness of training and development programs at the workplace. The findings will help HR Development department to design and align the training and development programs directly to the working environment. This will in turn help Silterra to focus on its training and developmeint that relates directly to its business goals. &amp;copy; 2003 IEEE.</t>
  </si>
  <si>
    <t>This paper reviews current approaches to evaluation of training both in theory and practice applicable to Silterra, one of the pioneers in semiconductor fabrication industry in Malaysia.</t>
  </si>
  <si>
    <t>The paper is not about software engineering.
It targets human resourses management in manufactoring.</t>
  </si>
  <si>
    <t>This article addresses how an organization can combine sig-sigma and the Internet to reduce costs, improve the delivery success rate, and increase service quality. The model that was developed to map the six-sigma quality process against the software development life cycle was introduced. A case study in which the model was applied is discussed: use of the model enabled the IT organization to infuse six-sigma into the Internet development effort and gave the rest of the company an understanding of the necessary steps for that attempt to be successful. Total commitment is necessary to carry this process out; however, this commitment allows organizations as a whole to "get it right the first time around", while satisfying client and business requirements.</t>
  </si>
  <si>
    <t>The role of Six Sigma to meet different business goals was discussed. Six Sigma provides the means to explicitly address the issues related with customer expectations, thereby giving organizations a firm basis on which to sustain the process improvement efforts. It was also discussed that how these method helps initiate the cultural change required to ensure continuous improvement and effective implementation of SW-CMM's Level 4 and 5 KPAs.</t>
  </si>
  <si>
    <t>Implementation of a disciplined engineering approach to software development requires the existence of an adequate supporting measurement &amp; analysis system. Due to demands for increased efficiency and effectiveness of software processes, measurement models need to be created to characterize and describe the various processes usefully. The data derived from these models should then be analyzed quantitatively to assess the effects of new techniques and methodologies. In recent times, statistical and process thinking principles have led software organizations to appreciate the value of applying statistical process control techniques. As part of the journey towards SW-CMM/spl reg/ Level 5 at the Motorola Malaysia Software Center, which the center achieved in October 2001, considerable effort was spent on exploring SPC techniques to establish process control while focusing on the quantitative process management KPA of the SW-CMM/spl reg/. This paper discusses the evolutionary learning experiences, results and lessons learnt by the center in establishing appropriate analysis techniques using statistical and other derivative techniques. The paper discusses the history of analysis techniques that were explored with specific focus on characterizing the inspection process. Future plans to enhance existing techniques and to broaden the scope to cover analysis of other software processes are also discussed.</t>
  </si>
  <si>
    <t>In this paper, we present a "forward-looking" decision support framework that integrates timely metrics data with a simulation based defect model of the software development process in order to support software project management decisions regarding product quality. These predictions are evaluated using Outcome Based Control Limits (OBCLs) and Bi-Directional (both forward and reverse) simulation models of the software development process. The Bi-Directional models provide useful guidance to the program manager when evaluating possible corrective actions on a project that has gone outside the OBCLs. The forward model predicts the potential performance impacts of the proposed corrective actions. The reverse simulation models are new and take the desired system outcome as the starting point and represent the system as it evolves backward in time to identify the necessary starting point to achieve the desired outcome. The approach is presented using an illustrative example.</t>
  </si>
  <si>
    <t>2003.20</t>
  </si>
  <si>
    <t>Electrotechnical Rev. 70, 149–154.</t>
  </si>
  <si>
    <t>Rožanc, I., Mahnič, V.</t>
  </si>
  <si>
    <t>Capability Maturity Model (CMM) application in small software organizations</t>
  </si>
  <si>
    <t>CMM (Figure 1) is a successful but difficult to use quality model. As such it is appropriate especially for large software organizations. However, as both big and small organizations have similar problems in the software development process, CMM principles seem to be ideal for software improvement in organizations of any size, too. It is therefore a good idea to implement CMM in small organizations, too. In the paper we present three ways to adapt CMM to small organizations. We can use one of the two existing process models built on CMM principles. The Personal Software Process (PSP) defines the process for an individual engineer (Figure 2) in a software organization. The Team Software Process (TSP) upgrades PSP and defines the process for a team (Figure 3). In the third solution we propose adaptation of CMM that includes PSP and TSP as well as characteristics of small organizations. An adaptive software process (Figure 4) fulfilling requirements of CMM level 3 is described and a measurement model is proposed in order to achieve CMM level 4.</t>
  </si>
  <si>
    <t>This paper presents three ways to adapt CMM to small organizations. We can use one of the two existing process models built on CMM principles. In the third solution we propose adaptation of CMM that includes PSP and TSP as well as characteristics of small organizations. An adaptive software process (Figure 4) fulfilling requirements of CMM level 3 is described and a measurement model is proposed in order to achieve CMM level 4.</t>
  </si>
  <si>
    <t>2003.21</t>
  </si>
  <si>
    <t>Computer (Long. Beach. Calif). 36, 103–105.</t>
  </si>
  <si>
    <t>Shapiro, J.S.</t>
  </si>
  <si>
    <t>Understanding the Windows EAL4 evaluation</t>
  </si>
  <si>
    <t>On29 October 2002, Microsoft and Science Applications International Corporation issued press releases announcing that Windows 2000 with Service Pack 3 had received Evaluation Assurance Level 4 certification under the Common Criteria evaluation process. The Microsoft certification is sure to come up in many purchasing discussions over the next few years, so the question arises: What does this mean in plain English?.</t>
  </si>
  <si>
    <t>This paper discusses what does Evaluation Assurance Level 4 certification under the Common Criteria evaluation process received by Windows 2000 with Service Pack 3 mean.</t>
  </si>
  <si>
    <t>The paper does not address project management in high maturity neither presents any statistical techniques or methods that can be applied on project management in high maturity.
It targets a certification.</t>
  </si>
  <si>
    <t>There is scant recorded experience in the literature of the attainment of ISO 15504 Level 5 capability. The reasons are not hard to find: instances of advanced capability are infrequent; those enterprises that have attained such advanced levels of process capability, understandably, may be reluctant to share their experiences with potential competitors; and assessors are frequently unsure of how to interpret the process attributes, management practices and indicators at Levels 4 and 5. The situation described in this article relates to the management of the higher-degree process at the Software Engineering Applications Laboratory (SEAL) over the period 1988 through 2000. The SEAL was a post-graduate laboratory in the School of Electrical and Information Engineering at the University of the Witwatersrand, focussing on research investigations in specialised engineering and scientific applications in the field of software engineering. A major process re-engineering exercise was initiated in 1992, leading to the certification of the SEAL to ISO 9001 in July 1995. Key performance indicators relating to the recruitment, supervision and graduation of students, and development and publication of research articles were tracked over the period of interest. The impact of the formalised management system on these KPIs was tracked and monitored. Process improvements, both heroic and incremental, and their impacts, were recorded in detail. When the work products of a sample of SEAL projects and the quality management system were assessed recently, the assessment team concluded that Level 5 process capability had been achieved in the higher-degree process. This contribution seeks to record the background to the assessment and offers some insights as to what practices were applied to achieve Level 5 capability. Copyright © 2004 John Wiley  &amp;  Sons, Ltd.</t>
  </si>
  <si>
    <t>2003.23</t>
  </si>
  <si>
    <t>Chinese J. Comput. 26, 1312–1317.</t>
  </si>
  <si>
    <t>Wang, Q., Li, M.-S.</t>
  </si>
  <si>
    <t>Measurement of software requirement based on SPC</t>
  </si>
  <si>
    <t>Software requirement management is very important in software development and quality management. Today, the essence of software crisis is the uncontrolled ever-changing software requirement. So we must adopt more appropriate software engineering method and requirement engineering method to accommodate these changes, and meanwhile we also must use effective measurement to analyze the trend and cause of changes, and then control and manage the changes. In this paper, we introduce an interest method based on SPC to control the change rate of software requirement, and analyze the cause of significant deviation.</t>
  </si>
  <si>
    <t>This paper introduces an interest method based on SPC to control the change rate of software requirement, and analyze the cause of significant deviation.</t>
  </si>
  <si>
    <t>The paper presents an approach using statistical process control (SPC) and might support quantitative project management in high maturity.
BUT
The paper is not written in Chinese.</t>
  </si>
  <si>
    <t>2003.24</t>
  </si>
  <si>
    <t>Metalwork. Prod. 147, 56-.</t>
  </si>
  <si>
    <t>Still going strong</t>
  </si>
  <si>
    <t>The Metronics Gage-Chek digital readout system, based on 'go/no go' inspection is described. The system provides an alternative to the expensive coordinate measuring machines (CMM). The Gage-Chek system - with programmable input/output as well as programmable relay output - can maximize inspection efficiency by providing instant feedback when dimensions are out of tolerance. Its encoders can be algebraically combined for dimensions such as thickness, flatness, volume, and results can be displayed numerically, graphically, or archived for process studies such as statistical process control.</t>
  </si>
  <si>
    <t>This paper describes the Metronics Gage-Chek digital readout system, based on 'go/no go' inspection. The system provides an alternative to the expensive coordinate measuring machines (CMM).</t>
  </si>
  <si>
    <t>2003.25</t>
  </si>
  <si>
    <t>Manuf. Eng. 130.</t>
  </si>
  <si>
    <t>On-machine probes make impact</t>
  </si>
  <si>
    <t>On-machine probing reduces the overall cycle times, facilitate untended operation, and improve quality. On-machine probes can verify or adjust tool offsets in the machine control and collect part data during or immediately after the machining cycle. Probing technology can facilitate automatic control of machining processes, minimizing operator intervention and enabling untended operation. On-machine probing can also eliminate downtime waiting for feedback from a CMM or other off-line measuring system. Probing system can provide an array of functions that can shorten overall cycle time and improve product, which include tool verification, measurement of tool dimensions, setup checks, and part measurement for collection of statistical process control data. Spindle probe inspection sequences are combined with feedback to the machine CNC for cost-effective process control and also serve as final inspection right on the machine.</t>
  </si>
  <si>
    <t>This paper describes how on-machine probing reduces the overall cycle times, facilitate untended operation, and improve quality.</t>
  </si>
  <si>
    <t>2002.01</t>
  </si>
  <si>
    <t>Quality 41, 22–24.</t>
  </si>
  <si>
    <t>Adams, L.</t>
  </si>
  <si>
    <t>Wrapper ties robot to CMM</t>
  </si>
  <si>
    <t>A discussion on integrating a coordinate measuring machine (CMM) into a robotic production line was presented. A simple CMM operator interface called the Universal Inspection Interface (UII) was developed, as a part of Mitutoyo's MeasurLink line of statistical process control software for windows. The UII enabled a human operator to go to a CMM, quickly pull up a menu, click on the correct program for the part being presented to CMM and click again to start the measuring process.</t>
  </si>
  <si>
    <t>2002.02</t>
  </si>
  <si>
    <t>Proceedings of the IEEE/CPMT International Electronics Manufacturing Technology (IEMT) Symposium. San Jose, CA, United states, pp. 140–148.</t>
  </si>
  <si>
    <t>Bahl, S., Venkatesh, R.S., Craik, J., Bedi, R., Uriarte, H., Srihari, K.</t>
  </si>
  <si>
    <t>Requirement specifications for an enterprise level collaborative, data collection, quality management and manufacturing tool for an EMS provider</t>
  </si>
  <si>
    <t>Numerous software applications that serve as effective tools in solving localized issues for an Electronics Manufacturing Service (EMS) provider are currently available. However, there are very few products available in the market for an EMS provider that offer an integrated solution to issues ranging from the production floor to supplier quality. If the software systems of a company can be divided into three layers, then the Enterprise Resource Planning (ERP) layer would be on top. The bottom layer consists of localized systems. These applications generally drive machines and record machine data. The other bottom layer applications depend on manual data entry and are specific to the issues they are built for addressing. Applications with features including that of Manufacturing Execution Systems (MES) and Shop Floor Control Systems would be examples of middle layer systems. While established ERP applications are available at the 'top' layer and numerous software packages are available for the bottom layer, there are not many options that focus on the middle layer and are specifically designed for an EMS provider. The software that serves the middle layer should be capable of interfacing smoothly with both the top and the bottom layers. Such an application would effectively serve the concerns of manufacturing engineers, quality engineers and plant managers. This paper discusses the requirement specifications developed for a "middle layer" software tool that would support collaborative manufacturing, extend shop floor visibility, monitor product yield and defects, and improve unit level traceability. Also, the software tool would assist in increasing operational efficiency by reducing paperwork of shop floor personnel, helping to locate reference designators and finding part numbers, and reducing debug time. The application will interface with surface mount technology (SMT), test, and inspection equipment for effective product and process monitoring. This paper also discusses the issues that are of concern to quality department personnel and customers such as the Non-Conformance Materials Report (NCMR) and tracking of the corrective action requests associated with them and providing root cause analysis capability for NCMRs. The requirement specifications detailed in this paper were developed to meet the needs of both high and low volume facilities involved in Printed Circuit Board (PCB) assembly and subsequent box-build activities. This paper delineates the functionality required in an integrated system at an EMS provider for it to be an effective tool for manufacturing, improving quality and integrating data from facilities worldwide. The paper does not discuss the software and hardware requirements for the system.</t>
  </si>
  <si>
    <t>2002.03</t>
  </si>
  <si>
    <t>ASME International Mechanical Engineering Congress and Exposition, Proceedings. pp. 249–257.</t>
  </si>
  <si>
    <t>Bering, T., Veldhuis, S.C., Bryson, G., Detmers, P.</t>
  </si>
  <si>
    <t>Closed-loop feedback control of production part errors</t>
  </si>
  <si>
    <t>This paper presents a new supervisory controller, designed to meet or exceed the tight quality specifications required of high-volume production parts. The process optimizing controller takes Co-ordinate Measuring Machine (CMM) data collected on Statistical Process Control (SPC) samples. It analyses the data and updates the program on a Computer Numerically Controlled (CNC) milling machine to optimize the overall production process. Part specifications, including dimensions between cast and machined features, are controlled through feedback. The controller improved process capability (Cp ), and by targeting the mean on the nominal dimension it significantly improved the capability index (Cpk ).</t>
  </si>
  <si>
    <t>2002.04</t>
  </si>
  <si>
    <t>Aerosp. Am. 40, 24–26.</t>
  </si>
  <si>
    <t>Binder, J.D.</t>
  </si>
  <si>
    <t>Innovative hints from the automotive industry</t>
  </si>
  <si>
    <t>The role of automotive industry in designing, developing, and engineering some space vehicles and products is discussed. One of the major differences between the aerospace and automotive industries lies in manufacturing engineering. The automotive industry puts greater R&amp;amp;D effort into creating more efficient processes for a relatively high volume manufacturing run. The aerospace industry learns some important lessons from viewing these innovative processes. Integral Solutions, in conjunction with an automotive organization, has developed a software that assists automotive manufacturing and quality engineers in becoming efficient.</t>
  </si>
  <si>
    <t>2002.05</t>
  </si>
  <si>
    <t>Proceedings 26th Annual International Computer Software and Applications. pp. 472–474.</t>
  </si>
  <si>
    <t>Managing software quality with defects</t>
  </si>
  <si>
    <t>This paper describes two common approaches to measuring and modeling software quality across the project life cycle so that it can be made visible to management. It discusses examples of their application in real industry settings. Both of the examples presented come from CMM Level 4 organizations.</t>
  </si>
  <si>
    <t>2002.06</t>
  </si>
  <si>
    <t>Gyimothy, T and EAbreu, FB (Ed.), SIXTH EUROPEAN CONFERENCE ON SOFTWARE MAINTENANCE AND REENGINEERING, PROCEEDINGS. pp. 5–14.</t>
  </si>
  <si>
    <t>De Lucia, A., Pannella, A., Pompella, E., Stefanucci, S.</t>
  </si>
  <si>
    <t>Empirical analysis of massive maintenance processes</t>
  </si>
  <si>
    <t>We present initial results of applying statistical control techniques to the massive maintenance processes of a software organization rated at the CMM level 3. In particular, we present results from an empirical study conducted on a large massive adaptive maintenance project. In a previous study (2001) we analyzed the correlation between the maintenance size and productivity metrics and produced models to estimate the costs of a project conducted according to the adopted maintenance processes. In this paper we analyze data about the single phases of the process and, in particular, the distribution of the effort among the phases and causes of variations</t>
  </si>
  <si>
    <t>2002.07</t>
  </si>
  <si>
    <t>Bernhardt, R and Erbe, HH (Ed.), COST ORIENTED AUTOMATION - (LOW COST AUTOMATION 2001), IFAC SYMPOSIA SERIES. PERGAMON-ELSEVIER SCIENCE LTD, THE BOULEVARD, LANGFORD LANE,, KIDLINGTON OX5 1GB, OXFORD, ENGLAND, pp. 89–94.</t>
  </si>
  <si>
    <t>Halang, W.A., Vogrin, P., Lu, S.</t>
  </si>
  <si>
    <t>Safe, fast and cheap programmable control</t>
  </si>
  <si>
    <t>A programmable (logic) controller especially suited for automation applications of highest safety criticality, i.e., on Safety Integrity Level 4, is presented. Its main characteristics are input conditioning by low resolution analogue-to-digital converters and inference by look-up in cause/effect tables or rule set tables. This programmable electronic system consists of a few industry standard components, only. Thus, it is reliable, safe, verifiable, cheap and small. Owing to the simplicity of both its hardware and software, safety licensing of the controller is facilitated. With regard to software, this can easily be carried out by inspection of the table content. As a result, the approach is particularly cost effective with respect to software development. The controller is very fast, with its speed mainly determined by the table access time, and works almost jitter free. Operating in a strictly cyclic fashion, the controller exhibits fully predictable real time behaviour. Its hardware operation is supervised by a fail safe logic immediately initiating an emergency shut-down in case of a malfunction. Copyright (C) 2001 IFAC.</t>
  </si>
  <si>
    <t>2002.08</t>
  </si>
  <si>
    <t>Comput. Ind. 48, 157–179.</t>
  </si>
  <si>
    <t>Harzallah, M., Vernadat, F.</t>
  </si>
  <si>
    <t>IT-based competency modeling and management: From theory to practice in enterprise engineering and operations</t>
  </si>
  <si>
    <t>Better management of human competencies is becoming a new source of improvement of industrial performances for many companies, be they goods production, service or administrative organizations. In this paper, a new approach based on information technology is proposed for modeling and managing competencies within the enterprise engineering environment and the enterprise operations environment. Especially, a formal model of competency and related concepts (CRAI model) is first proposed and then a computer-based tool is discussed for qualitative and quantitative management of competencies. A competency database application for the management of a maintenance department of large manufacturing plant illustrates the approach and demonstrates potential functionalities of the computerized system. A discussion on extensions to collective competencies concludes the paper. © 2002 Elsevier Science B.V. All rights reserved.</t>
  </si>
  <si>
    <t>2002.09</t>
  </si>
  <si>
    <t>Syst. Eng. 5, 52–61.</t>
  </si>
  <si>
    <t>A portrait of a CMMISM Level 4 effort</t>
  </si>
  <si>
    <t>There is a significant amount of confusion over the quantitative and statistical nature of SW-CMM®‡ Level 4 within the assessment and improvement communities. Past SEI surveys of Level 4 and 5 companies have found a lack of consensus on what constitutes the necessary characteristics for Level 4. While the CMMISM model is an attempt to rectify this situation, experience with the CMMISM is limited. This article describes what a CMMISM Level 4 effort looks like by describing Northrop Grumman Information Technology's quantitative management program. Even though Northrop Grumman Information Technology has not been evaluated against the CMMI SM, the authors have verified with the CMMISM model team that their processes meet the intent of the CMMISM model. This paper provides actual objectives, measures, results, and baselines that show how the specific goals and practices of the CMMISM Level 4 process areas can be implemented. The article provides a picture of how quantitative measures can be derived from business objectives, tracked at the project level using statistical process control, and meaningfully analyzed at the organizational level. © 2002 John Wiley &amp;amp; Sons, Inc.</t>
  </si>
  <si>
    <t>2002.10</t>
  </si>
  <si>
    <t>IEEE Trans. Softw. Eng. 28, 1126–1134.</t>
  </si>
  <si>
    <t>Jalote, P., Saxena, A.</t>
  </si>
  <si>
    <t>Optimum control limits for employing statistical process control in software process</t>
  </si>
  <si>
    <t>There is an increased interest in using control charts for monitoring and improving software processes, particularly quality control processes like reviews and testing. In a control chart, control limits are established for some attributes and, if any point falls outside the limits, it is assumed to be due to some special causes that need to be identified and eliminated. If the control limits are too tight, they may raise too many "false alarms" and, if they are too wide, they may miss some special situations. Optimal control limits will try to minimize the cost of these errors. In this paper, we develop a cost model for employing control charts to software process using which optimum control limits can be determined. Our applications of the model suggest that, for quality control processes like the inspection process, the optimum control limits may be tighter than what is commonly used in manufacturing. We have also implemented this model as a web-service that can be used for determining optimum control limits.</t>
  </si>
  <si>
    <t>2002.11</t>
  </si>
  <si>
    <t>IEEE Softw. 19, 87–96.</t>
  </si>
  <si>
    <t>McGarry, F., Decker, B.</t>
  </si>
  <si>
    <t>Attaining level 5 in CMM process maturity</t>
  </si>
  <si>
    <t>In November 1998, the Systems, Engineering, and Analysis Support Center of the Computer Sciences Corporation became the sixth organization in the world to attain the Software Engineering Institute's Capability Maturity Model Level 5 and the first CSC organization to be both CMM Level 5 and ISO registered. SEAS's achievement was the culmination of an aggressive process improvement initiative that began in mid 1994, when CSC recognized the growing business importance of establishing process maturity in software-intensive organizations. SEAS has twice reaffirmed its high maturity performance through independent assessments. To guide the new initiative in 1994, CSC created a process improvement plan with specific goals for product improvement as well as process improvement. SEAS began capturing, tracking, and analyzing detailed records of cost, impacts, activities, and its overall approach so that other CSC programs could capitalize on its efforts and experiences. This article is a direct result of collecting and analyzing that process experience data. Our recommendations can help any organization, of any size, plan a process improvement program.</t>
  </si>
  <si>
    <t>2002.12</t>
  </si>
  <si>
    <t>Simulation Conference, 2002. Proceedings of the Winter. pp. 1473–1478 vol.2.</t>
  </si>
  <si>
    <t>Miller, M.J., Pulgar-Vidal, F., Ferrin, D.M.</t>
  </si>
  <si>
    <t>Achieving higher levels of CMMI maturity using simulation</t>
  </si>
  <si>
    <t>Simulation and the Capability Maturity Model Integrated (CMMI) are both fundamentally process focused with common objectives. Both are tools used to advance process capabilities and performance. Can organizations apply simulation to their business practices to help them achieve higher levels of CMMI maturity? Which specific Process Areas would simulation add the most value? Simulation projects usually involve development of end-to-end "As-Is" process models. This activity is useful for organizations developing level 3 capabilities where explicit process definitions are necessary. Next, simulation analysts instrument their processes with defined, consistent measurements. These measures usually coincide with the same type of process measures which level 4 organizations use to understand their process and project performance. Finally, the most powerful feature of simulation is testing incremental or transformational changes in "To-Be" models. This feature will add value to level 5 organizations, who continuously analyze the cost/benefits of new technologies and proposed process changes.</t>
  </si>
  <si>
    <t>2002.13</t>
  </si>
  <si>
    <t>Lecture Notes in Computer Science (including subseries Lecture Notes in Artificial Intelligence and Lecture Notes in Bioinformatics).</t>
  </si>
  <si>
    <t>Ogasawara, H., Yamada, A., Kusanagi, T., Arami, M.</t>
  </si>
  <si>
    <t>How to effectively promote the software process improvement activities in a large-scale organization</t>
  </si>
  <si>
    <t>© Springer-Verlag Berlin Heidelberg 2002. In effective promotion of SPI (Software Process Improvement) activities in a large-scale organization, it is necessary to establish an organizational structure and a deployment method for promotion, develop training courses and support tools, etc. In order to promote the SPI activities throughout Toshiba group, we organized an SPI promotion project in April 2000.This paper discusses the problems encountered in the promotion of SPI activities and presents the solution to those problems. Moreover, the actual results are explained. As a result, it was found that the solution we developed can be used to effectively promote SPI activities. Further, some development departments reached a higher maturity level more quickly than envisaged in the CMU/SEI maturity profile.</t>
  </si>
  <si>
    <t>2002.14</t>
  </si>
  <si>
    <t>Circuits Assem. 13, 24–28.</t>
  </si>
  <si>
    <t>Patel, V.</t>
  </si>
  <si>
    <t>Optimizing component placement: CMM vs. AOI</t>
  </si>
  <si>
    <t>The use of non-contact coordinate measurement machines (CMM) and automatic optical inspection (AOI) systems for providing placement process control in printed circuit board (PCB) assembly is discussed. AOI systems which provides a pass/fail determination on part placement, are used to inspect components for orientation, correct position and integrity. The analysis suggests that on the production floor, the first article inspection should be performed with a vision CMM to verify production readiness and set a baseline for subsequent sampling.</t>
  </si>
  <si>
    <t>2002.15</t>
  </si>
  <si>
    <t>26TH ANNUAL INTERNATIONAL COMPUTER SOFTWARE AND APPLICATIONS CONFERENCE, PROCEEDINGS, PROCEEDINGS - INTERNATIONAL COMPUTER SOFTWARE &amp; APPLICATIONS CONFERENCE. pp. 734–737.</t>
  </si>
  <si>
    <t>Phanindra, V.S., Murugappan, M., Keeni, G.</t>
  </si>
  <si>
    <t>Process diagnostics</t>
  </si>
  <si>
    <t>Process monitoring and its close scrutiny is the only mechanism to keep the process under statistical control, thereby ensuring the product quality. The most optimum and cost effective tools to accomplish this mission in industry are through charting of the process and study of the trends. This can maintain the health of the process, which has a direct bearing on product quality. This paper talks about the application of control charts for software processes and other appropriate tools that could be used to understand the process trends specifically in case of software projects where the number of data points are few. Case studies for the application of different tools for the Quantitative Process Management and Software Quality Management are illustrated in the paper.</t>
  </si>
  <si>
    <t>2002.16</t>
  </si>
  <si>
    <t>Softw. Qual. J. 10, 181–194.</t>
  </si>
  <si>
    <t>Ruiz, M., Ramos, I., Toro, M.</t>
  </si>
  <si>
    <t>A dynamic integrated framework for software process improvement</t>
  </si>
  <si>
    <t>Current software process models (CMM, SPICE, etc.) strongly recommend the application of statistical control and measure guides to define, implement, and evaluate the effects of different process improvements. However, whilst quantitative modeling has been widely used in other fields, it has not been considered enough in the field of software process improvement. During the last decade software process simulation has been used to address a wide diversity of management problems. Some of these problems are related to strategic management, technology adoption, understanding, training and learning, and risk management, among others. In this work a dynamic integrated framework for software process improvement is presented. This framework combines traditional estimation models with an intensive utilization of dynamic simulation models of the software process. The aim of this framework is to support a qualitative and quantitative assessment for software process improvement and decision making to achieve a higher software development process capability according to the Capability Maturity Model. The concepts underlying this framework have been implemented in a software process improvement tool that has been used in a local software organization. The results obtained and the lessons learned are also presented in this paper.</t>
  </si>
  <si>
    <t>2002.17</t>
  </si>
  <si>
    <t>Syst. Eng. 5, 41–51.</t>
  </si>
  <si>
    <t>Schwomeyer, W.A., Barner, D.J., Gundrum, V., McCray, W., Vogel, J.R.</t>
  </si>
  <si>
    <t>CMMISM transition experiences from an Integrated Product and Process Development (IPPD) perspective</t>
  </si>
  <si>
    <t>Lockheed Martin Systems Integration-Owego (hereafter referred to as Owego) formalized implementation of Integrated Product and Process Development (IPPD) in 1994 with the issuance of a policy requiring use of concurrent engineering on every program over $5 million. Since that date, the organization has focused on improving and institutionalizing integrated processes, integrated teams, and integrated tools. Beginning in June 2000, Owego initiated its transition to CMM&amp;reg IntegrationSM (CMMISM) using the CMMISM-SE/SW V1.0 model. Transition efforts expanded to include the CMMISM-SE/SW/IPPD V1.02 model with its release in late 2000. In May 2001, Owego conducted a Standard CMMISM Assessment for Process Improvement (SCAMPISM) as part of the CMMISM Phase II Pilot Program. This paper will detail Owego's journey in deploying IPPD and experiences in transitioning from the Software Capability Maturity Model&amp;reg (SW-CMM&amp;reg) and the Systems Engineering Capability Model, Electronics Industries Alliance Interim Standard 731 (EIA/IS-731) to CMMISM. © 2002 John Wiley &amp; Sons, Inc.</t>
  </si>
  <si>
    <t>2002.18</t>
  </si>
  <si>
    <t>J. Syst. Softw. 61, 213–224.</t>
  </si>
  <si>
    <t>Smidts, C., Xin, H., Widmaier, J.C.</t>
  </si>
  <si>
    <t>Producing reliable software: an experiment</t>
  </si>
  <si>
    <t>A customer of high assurance software recently sponsored a software engineering experiment in which a small real-time software system was developed concurrently by two popular software development methodologies. One company specialized in the state-of-the-practice waterfall method rated at a Capability Maturity Model Level 4. A second developer employed his mathematically based formal method with automatic code generation. As specified in separate contracts, C++ code plus development documentation and process and product metrics (errors) were to be delivered. Both companies were given identical functional specifications and agreed to a generous and equal cost, schedule, and explicit functional reliability objectives. At conclusion of the experiment an independent third party determined through extensive statistical testing that neither methodology was able to meet the user's reliability objectives within cost and schedule constraints. The metrics collected revealed the strengths and weaknesses of each methodology and why they were not able to reach customer reliability objectives. This paper will explore the specification for the system under development, the two development processes, the products and metrics captured during development, the analysis tools and testing techniques used by the third party, and the results of a reliability and process analysis.</t>
  </si>
  <si>
    <t>2002.19</t>
  </si>
  <si>
    <t>Fuzzy Sets Syst. 127, 199–208.</t>
  </si>
  <si>
    <t>Sup So, S., Deok Cha, S., Rae Kwon, Y.</t>
  </si>
  <si>
    <t>Empirical evaluation of a fuzzy logic-based software quality prediction model</t>
  </si>
  <si>
    <t>Software inspection, due to its repeated success on industrial applications, has now become an industry standard practice. Recently, researchers began analyzing inspection data to obtain insights on how software processes can be improved. For example, project managers need to identify potentially error-prone software components so that limited project resource may be optimally allocated. This paper proposes an automated and fuzzy logic-based approach to satisfy such a need. Fuzzy logic offers significant advantages over other approaches due to its ability to naturally represent qualitative aspect of inspection data and apply flexible inference rules. In order to empirically evaluate the effectiveness of our approach, we have analyzed published inspection data and the ones collected from two separate inspection experiments which we had conducted. χ 2 analysis is applied to statistically demonstrate validity of the proposed quality prediction model. © 2002 Elsevier Science B.V. All rights reserved.</t>
  </si>
  <si>
    <t>2002.20</t>
  </si>
  <si>
    <t>Int. J. Reliab. Qual. Saf. Eng. 9, 347–365.</t>
  </si>
  <si>
    <t>Twaites, G., Sibilla, M.L.</t>
  </si>
  <si>
    <t>Software engineering in an SEI level-5 organization</t>
  </si>
  <si>
    <t>Developing and delivering quality software in a timely fashion has proven to be a difficult goal to obtain. Defining a thorough and effective software development process lays the foundation for successful projects. The Software Engineering Institute's (SEI) Capability Maturity Model (CMM) defines the framework for such a process. This paper examines the implementation of an SEI Level 5 process within the Communication Systems Division at General Dynamics Decision Systems. A brief review of the CMM is presented followed by an overview of the organization. Examples of the organizations software development process are cited.</t>
  </si>
  <si>
    <t>2002.21</t>
  </si>
  <si>
    <t>INTERNATIONAL CONFERENCE ON SOFTWARE MAINTENANCE, PROCEEDINGS, PROCEEDINGS - IEEE INTERNATIONAL CONFERENCE ON SOFTWARE MAINTENANCE. pp. 152–161.</t>
  </si>
  <si>
    <t>Wilkie, F.G., Harmer, T.J.</t>
  </si>
  <si>
    <t>Tool support for measuring complexity in heterogeneous object-oriented software</t>
  </si>
  <si>
    <t>In this paper the design of a CASE tool for measuring the complexity of object oriented software systems is described. Use of the tool within the software testing and release sub-process is outlined. The paper argues that (i) for metrics to be properly integrated into a software process requires tool support; (ii) tools must support heterogeneous systems often involving multiple programming languages to be useful in commercial development environments and (iii) given the immaturity of current complexity metrics, tools must be adaptable so that new metrics can readily be incorporated to best support the software process. Using an object oriented programming language meta-model in its database schema, the tool provides a flexible architecture facilitating support for new object oriented programming languages and metrics with relative ease. We believe these are essential requirements for measurement tools used in environments of constantly improving software processes indicative of high maturity organisations.</t>
  </si>
  <si>
    <t>2001.01</t>
  </si>
  <si>
    <t>Quality 40, 3-.</t>
  </si>
  <si>
    <t>Data in the palm of your hand</t>
  </si>
  <si>
    <t>The use of palm sized computers for discrete manufactures was presented. The palm sized systems were multifunctional and could be linked to measurement tools. The use of palm sized systems helped to find the out of tolerances on the spot by triggering a casual investigation. The advantages of improved battery technology led to fewer battery changes and promoted the added functionality. The use of palm sized computers replaced the use of paper and pen data collection which often lead to human errors.</t>
  </si>
  <si>
    <t>2001.02</t>
  </si>
  <si>
    <t>Int. J. Ind. Eng.  Theory Appl. Pract. 8, 347–358.</t>
  </si>
  <si>
    <t>Chang, S.I., Ho, E.S.</t>
  </si>
  <si>
    <t>Multivariate statistical process control for inspection data from coordinate measuring machines</t>
  </si>
  <si>
    <t>Traditional multivariate statistical process control techniques are not applicable when sample size is less than the number of quality characteristics because the sample covariance matrix is not positive-definite, hence not full rank and not invertible. With the emergence of coordinate measurement machines (CMM) in a computer-aided manufacturing environment, a large number of measurements on a part usually exceed the number of sample parts. In this paper, we propose a multiplicative time series model to estimate the positive-definite variance-covariance matrix when sample size is less than the number of quality characteristics (measurements at coordinate points). To estimate the proposed separable covariance models, measurement sites are formed as a multidimensional lattice where each dimensional observation series is analyzed by a univariate time series model. By forming multiplicative models of these univariate time series, the variance-covariance structure of observations is derived. An example demonstrates how the proposed methodology can be used to estimate the sample covariance matrix for multivariate statistical process control. Performance of the proposed methodology is notable when compared with those of Boyles' (1996) covariance model and conventional sample covariance with a fewer number of parameters.</t>
  </si>
  <si>
    <t>2001.03</t>
  </si>
  <si>
    <t>Computer (Long. Beach. Calif). 34, 57–66.</t>
  </si>
  <si>
    <t>Dyer, J.G., Lindemann, M., Perez, R., Sailer, R., Doorn, L. van, Smith, S.W.</t>
  </si>
  <si>
    <t>Building the IBM 4758 secure coprocessor</t>
  </si>
  <si>
    <t>Meeting the challenge of building a user-configurable secure coprocessor provided several lessons in hardware and software development and continues to spur further research. In developing the 4758, we met our major research security goals and provided the following features: (1) a lifetime-secure tamper-responding device, rather than one that is secure only between resets that deployment-specific security officers perform; (2) a secure booting process in which each layer progressively validates the next less-trusted layer, with hardware restricting access to its secrets before passing control to that layer; (3) an actual manufacturable product - a nontrivial accomplishment considering that we designed the device so that it does not have a personality until configured in the field; (4) the first FIPS 140-1 Level 4 validation, arguably the only general-purpose computational platform validated at this level so far; and (5) a multipurpose programmable device based on a 99-MHz 486 CPU internal environment, with a real operating system, a C language development environment and relatively high-speed cryptography</t>
  </si>
  <si>
    <t>2001.04</t>
  </si>
  <si>
    <t>Proceedings of SPIE - The International Society for Optical Engineering. pp. 1–10.</t>
  </si>
  <si>
    <t>Harding, K.</t>
  </si>
  <si>
    <t>Application issues when using optical 3D systems in place of CMMs</t>
  </si>
  <si>
    <t>A primary application of optical 3D measurement systems has been in the replacement of mechanical coordinate measurement machines (CMMs). The advantage of optical 3D systems is typically greater speed and flexibility of operation over even the best CMMs. However, the two technologies are not necessarily one to one replacements, requiring new methods of use and in general proof of performance. This paper will present specific data that highlights the differences between CMMs and optical 3D systems and suggests a method to properly achieve CMM compatible results with an optical 3D system and the problems seen in this study.</t>
  </si>
  <si>
    <t>2001.05</t>
  </si>
  <si>
    <t>Annual Quality Congress Transactions. Charlotte, NC, United states, pp. 392–405.</t>
  </si>
  <si>
    <t>Lowe, J.E., Huber, R.</t>
  </si>
  <si>
    <t>Quality audit tool - Development, advantages and uses</t>
  </si>
  <si>
    <t>Last year, Litton PRC received a Software Engineering institute (SEI) Capability Maturity Model (CMM) Level 5 rating. In 1997, PRC was registered ISO 9001. This paper describes how our quality audit/status tool supported these successes. It will review how and why this tool was developed, its advantages to the quality system, and its usefulness in managing quality. Also, it addresses how other companies may develop and use an audit/status tool of their own.</t>
  </si>
  <si>
    <t>2001.06</t>
  </si>
  <si>
    <t>Scopus
Eng. Village
IEEE
Web of Sc.</t>
  </si>
  <si>
    <t>26th Annual NASA Goddard Software Engineering Workshop, IEEE/NASA SEW 2001. pp. 83–90.</t>
  </si>
  <si>
    <t>McGarry, F.</t>
  </si>
  <si>
    <t>What is a Level 5?</t>
  </si>
  <si>
    <t>© 2001 IEEE. The concepts of process maturity and general process improvement have been significantly driven by the capability maturity model and the definitions of the key process areas comprised in that model. During the timeframe 1994 through 2001, the characteristics of a major Computer Sciences Corporation (CSC) program evolving from a Level 1 to a Level 5 have been captured and archived so that CSC could better understand the implications and general impacts of high levels of process maturity. Data representing cost, management approaches, process improvement, product attributes, and general observations were collected and analyzed. The goal of the analysis was to capture the underlying attributes of an organization that has attained and sustained high-maturity performance over a long period of time. The analysis yielded seven dominant attributes of the Level 5 organization being identified, as supported by the 8 years of observation. This paper describes the major attributes of a Level 5 organization as contrasted with a less mature organization. This paper also describes the seven attributes and the supporting data used to derive the list of attributes. The attributes partially answer the question "What is a Level 5?".</t>
  </si>
  <si>
    <t>2001.07</t>
  </si>
  <si>
    <t>IEEE INTERNATIONAL CONFERENCE ON SOFTWARE MAINTENANCE, PROCEEDINGS: SYSTEMS AND SOFTWARE EVOLUTION IN THE ERA OF THE INTERNET, PROCEEDINGS - IEEE INTERNATIONAL CONFERENCE ON SOFTWARE MAINTENANCE. pp. 260–272.</t>
  </si>
  <si>
    <t>Mohapatra, S., Mohanty, B.</t>
  </si>
  <si>
    <t>Defect prevention through defect prediction: A case study at Infosys</t>
  </si>
  <si>
    <t>An overview of a software process model which will help in preventing defects through defect prediction is presented. It is shown how the model aligns itself to business goals and also achieves various quality and productivity goals by predicting the number and type of defects well in advance and corresponding preventive action taken to reduce the occurrence of defects.</t>
  </si>
  <si>
    <t>2001.08</t>
  </si>
  <si>
    <t>Semicond. Int. 24, 131–132+134+136+138.</t>
  </si>
  <si>
    <t>Mullen, C.</t>
  </si>
  <si>
    <t>The evolving world of SECS/GEM</t>
  </si>
  <si>
    <t>The SEMI equipment communication standards (SECS) and generic model for communications and control of manufacturing equipment (GEM) is a communication method based on Semiconductor Equipment and Materials International's (SEMI) communications standards that allows production equipment to communicate to a factory host. As the industry moves to 300 mm wafer production, these protocols become more important than ever. These forms of tool communication served the industry well, but as the migration to 300 mm production begins, some uncertain changes will take place for these communication protocols to meet industry demands.</t>
  </si>
  <si>
    <t>2001.09</t>
  </si>
  <si>
    <t>Peters, BA and Smith, JS and Medeiros, DJ and Rohrer, MW (Ed.), WSC’01: PROCEEDINGS OF THE 2001 WINTER SIMULATION CONFERENCE, VOLS 1 AND 2. pp. 896–901.</t>
  </si>
  <si>
    <t>Naylor, A.J.</t>
  </si>
  <si>
    <t>Quantifying simulation output variability using confidence intervals and statistical process control</t>
  </si>
  <si>
    <t>Two types of variability can occur in model output: variability between replications and variability within each replication. The objective of the model combined with the type of output variability determines which tool is more appropriate for output analysis. Many output analysis techniques are used to translate simulation model results into a format that answers the model objective. This paper compares two tools for output analysis: confidence intervals and statistical process control. Each tool quantifies a different type of variation from the model results. As such, statistical process control is applied beyond monitoring the consistency of run data. A supply chain example with one factory, multiple parts, and multiple distribution centers is used throughout the paper to illustrate these concepts.</t>
  </si>
  <si>
    <t>2001.10</t>
  </si>
  <si>
    <t>Inf. Syst. Manag. 18, 56–67.</t>
  </si>
  <si>
    <t>Phan, D.D.</t>
  </si>
  <si>
    <t>Software quality and management: How the world’s most powerful software makers do it</t>
  </si>
  <si>
    <t>Controlling software quality is a major challenge in modern software development projects. This article looks at software development practices at the two largest producers of software, IBM and Microsoft, and compares them against the Software Engineering Institute's (SEI) Capability Maturity Model (CMM). It concludes that rigorous quality controls and the CMM's basic premise for reaching higher maturity are still the best ways to produce quality software. © 2001 Taylor  &amp;  Francis Group, LLC.</t>
  </si>
  <si>
    <t>2001.11</t>
  </si>
  <si>
    <t>ASEE Annual Conference Proceedings. Albuquerque, NM, United states, pp. 2663–2669.</t>
  </si>
  <si>
    <t>Pintar, A.J., Fisher, E.R., Schulz, K.H.</t>
  </si>
  <si>
    <t>Capstone chemical engineering laboratory courses at michigan tech</t>
  </si>
  <si>
    <t>Chemical engineering students at the Michigan Technological University (MTU) are required to take two one-year semester capstone chemical engineering laboratory courses, Unit Operations Laboratory and Plant Operations Laboratory. The objectives of the Unit Operations Laboratory course are to develop a constant awareness of safety in the laboratory and the ability to carry out experimental data required by the experimental plan. The Plant Operations Laboratory course focuses on process operations, management and statistical process control. The students should have the ability to work in teams and to use software tools typically used by chemical engineering professionals.</t>
  </si>
  <si>
    <t>2001.12</t>
  </si>
  <si>
    <t>Elektrosvyaz 52-.</t>
  </si>
  <si>
    <t>Highest quality qualification by the system SEI of the St.-Petersburg center Motorola</t>
  </si>
  <si>
    <t>The development center of software engineering (SE) in St.-Petersburg obtained the quality certificate SEI Level 5. The center was founded in 1997. The center is specialized on development of Java-applications, insert applications for automobile electronics and telecommunication applications as well as on models development and testing of microprocessors, microcontrollers and relative tools.</t>
  </si>
  <si>
    <t>2000.01</t>
  </si>
  <si>
    <t>Sensors (Peterborough, NH) 17, 64,66-68,70,74.</t>
  </si>
  <si>
    <t>Clarkson, E., Clarkson, M.</t>
  </si>
  <si>
    <t>Little SPC</t>
  </si>
  <si>
    <t>Statistical process control (SPC) is now a key in the production environment. This control involves identifying, understanding, and controlling variations in the process. This article illustrates how basic SPC techniques work.</t>
  </si>
  <si>
    <t>2000.02</t>
  </si>
  <si>
    <t>IEEE Softw. 17, 82–87.</t>
  </si>
  <si>
    <t>Dybå, T.</t>
  </si>
  <si>
    <t>Improvisation in small software organizations</t>
  </si>
  <si>
    <t>The improvisation in small software organizations and their environments is discussed in correlation with growth in the size and complexity of software problems. The specific challenge in the balance of refining the existing skill base with the experimentation of new ideas is analyzed for the acknowledgement of complex interactions. Statistical process control techniques are advocated as a measure for software process improvement (SPI). Exploitation and exploration are suggested as the improvement strategies for small software organizations to ensure short-term results.</t>
  </si>
  <si>
    <t>2000.03</t>
  </si>
  <si>
    <t>IEEE Softw. 17, 97+.</t>
  </si>
  <si>
    <t>Florac, W.A., Carleton, A.D., Barnard, J.R.</t>
  </si>
  <si>
    <t xml:space="preserve">Statistical process control: Analyzing a space shuttle onboard software process </t>
  </si>
  <si>
    <t>The demand for increased software process efficiency and effectiveness places significant measurement demands on the software engineering community. In this article, data and analysis from a collaborative effort between the Software Engineering Institute and the Space Shuttle Onboard Software Project are used as vehicle to illustrate the analytic processes analysts frequently encounter when using statistical process control (SPC).</t>
  </si>
  <si>
    <t>2000.04</t>
  </si>
  <si>
    <t>Int. J. Comput. Integr. Manuf. 13, 148–156.</t>
  </si>
  <si>
    <t>Franceschini, F., Settineri, L.</t>
  </si>
  <si>
    <t>Control charts for the on-line diagnostics of CMM performances</t>
  </si>
  <si>
    <t>The quality of a production process is increasing its dependence on both the manufacturing technology, and the production control. In most applications controls are operated by relying on intelligent instrumentation to ‘automatically’ perform the programmed checks. However, the performance systems that verify the product’s quality can deteriorate, as can the production process. This paper presents a method for the on-line verification of the performance of a coordinate measuring machine (CMM) using statistically based control charts. The method is automated and performed on-line during a normal measurement cycle. Some experimental results are then presented and discussed. © 2000 Taylor  &amp;  Francis Ltd.</t>
  </si>
  <si>
    <t>2000.05</t>
  </si>
  <si>
    <t>"Technology of Object-Oriented Languages and Systems. pp. 253–262.</t>
  </si>
  <si>
    <t>Lee, S.P., Thin, S.K., Liu, H.S.</t>
  </si>
  <si>
    <t>Object-oriented manufacturing application framework</t>
  </si>
  <si>
    <t>The varied nature of manufacturing systems, which is wide, dynamic and complex, are obstacles in manufacturing software systems development. This paper proposes a solution to solve these problems by developing a manufacturing application framework with a set of integrated reusable components, which can be adapted to suit specific manufacturing applications. Two subdomains of the manufacturing domain, Production Management (PM) and Statistical Quality Control (SQC), are the main focuses in this paper 1 . A generic model of the manufacturing domain is proposed based on the structure and behavior of each of the PM and SQC, from which the design infrastructure of the application framework is derived, based on the concept of design pattern. The details of the application framework development by integrating object-oriented technology and component-based development to achieve large-scale software reuse in manufacturing application development projects are also discussed.</t>
  </si>
  <si>
    <t>2000.06</t>
  </si>
  <si>
    <t>Computing in Civil and Building Engineering. Stanford, CA, United states, pp. 434–441.</t>
  </si>
  <si>
    <t>Liu, C., Wang, T.-L.</t>
  </si>
  <si>
    <t>Synthesization of waterway traffic for vessel impact design</t>
  </si>
  <si>
    <t>In accordance with AASHTO LRFD (1998), vessel traffic data on inland and intracoastal waterways are collected from available resources and a synthesizing methodology is developed to statistically process these data by vessel types, sizes, and displacements. Using the developed Mathcad software, an illustrative bridge with four piers is designed according to the design code, in which waterborne traffic on Wimico River, Gulf County, FL are utilized as input data. The results indicate that only one vessel group in each direction generally controls the design of a specific pier and its selection mainly depends on the relationship between the draft of barges and the water depth at the pier.</t>
  </si>
  <si>
    <t>2000.07</t>
  </si>
  <si>
    <t>Engineering Management Society, 2000. Proceedings of the 2000 IEEE. pp. 414–419.</t>
  </si>
  <si>
    <t>Nobre, F.S.M., Nakasone, J.J., Palhares, A.G.B., Madrid, M.K., Roy, R.</t>
  </si>
  <si>
    <t>Fuzzy logic in management control: a case study</t>
  </si>
  <si>
    <t>This work proposes a fuzzy logic based computational approach as an alternative way to determine the management control quality of projects' development processes from measures of customer satisfaction and process performance. Its focal point takes advantage of the fuzzy logic capabilities to the analysis and design of systems whose behavior is based on experts' skills and knowledge in project management. Its main goals are centralized to: provide quantitative management with visibility into the projects' process performance; supply feedback information to stakeholders about the projects' management control quality; and minimize the human task in evaluating the overall quality of the organizations' management control. To enforce the proposed approach we provide a set of criteria used in its design, as well as its qualitative and quantitative analysis. To conclude, we applied the overall approach to a set of data originated from projects of telecommunication management networks.</t>
  </si>
  <si>
    <t>2000.08</t>
  </si>
  <si>
    <t>Proceedings - 3rd IEEE Symposium on Application-Specific Systems and Software Engineering Technology. pp. 143–147.</t>
  </si>
  <si>
    <t>Ntafos, S., Poceciun-Benson, V.</t>
  </si>
  <si>
    <t>Improved testing using failure cost and intensity profiles</t>
  </si>
  <si>
    <t>© 2000 IEEE. The cost of field failures is arguably a very important factor in judging the quality of software. It would be nice if field failure costs could be used before the software is released so as to improve its quality. We introduced the expected cost of field failures (Ntafos, 1997) as a measure of test effectiveness and demonstrated that significant benefits are possible even with rather crude cost and failure rate estimates. We discuss the main issues that arise in trying to reduce the cost of field failures through better test effort allocation. We introduce improved models and strategies and present analytical and experimental (simulation) evaluations.</t>
  </si>
  <si>
    <t>2000.09</t>
  </si>
  <si>
    <t>EIGHTEENTH ANNUAL PACIFIC NORTHWEST SOFTWARE QUALITY CONFERENCE, PROCEEDINGS. pp. 319–332.</t>
  </si>
  <si>
    <t>Palmer, M., Lienhard, T.</t>
  </si>
  <si>
    <t xml:space="preserve">Software Six Sigma (S-3) level 4 made easy </t>
  </si>
  <si>
    <t>Software Six Sigma (S-3)? Many practitioners feel statistical process control cannot be meaningfully applied to software projects. This paper will clearly demonstrates that they are wrong. What is Software Six Sigma (S-3)? Years of software development characterized by missed schedules, cost over runs, burnt-out engineers. poor quality products, made it imperative to find a better way to produce software products. While it is usually helpful to launch process improvement programs, many such programs get bogged down in detail. They either address the wrong root cause or they keep beating on the same solutions wondering why things don't improve. Software Six Sigma (S-3) uses the traditional Six Sigma tools and applies them uniquely to the software world to understand process behavior and to bring stability, predictability, and improvement to software processes. The emphasis is on the use of statistical process control (SPC) methods. The benefits of SPC have been so evident in manufacturing that it would be foolish to ignore their potential for improving software products and processes. S3 allows the software organization to realize these benefits. What will S-3 give you? S-3 will demonstrate how a software organization can measure and analyze characteristics of software products and processes using SPC, so that the performance of activities that produce the products can be: managed, controlled, predicted, and improved to achieve business and technical goals. Traditional software measurement and analysis methods, those that provide status at a point in time and compare against the ``plan{''}, are not sufficient for determining past performance or for predicting process performance. Focus with S-3 is toward acquisition of quantitative information and the use of SPC methods to help identify the problems and opportunities present in the process. Then the organization can confidently use the data to control and predict the process behavior and guide the improvement activities - Decisions based on data.</t>
  </si>
  <si>
    <t>2000.10</t>
  </si>
  <si>
    <t>SAE Technical Papers. Detroit, MI, United states.</t>
  </si>
  <si>
    <t>Piper, C.S.</t>
  </si>
  <si>
    <t>WIzARD: Weld inspection and reporting database software development, implementation, and application</t>
  </si>
  <si>
    <t>A relational database created for biw resistance spotweld program. Graphics and data are combined to provide clear and accurate information to cross functional welding teams (inspection, production, maintenance, engineering). System is networked across the biw to enable timely communication of issues. Online input and updating allows tracking of process parameters and assists in continuous improvement. "from-the-floor" documentation creates useful short/long term statistical process control and "hot-spot" identification. Dramatic improvments in team response time, coordination, and lower operating costs through continuous improvement and reduced reprocessing. Copyright &amp;copy; 2000 Society of Automotive Engineers, Inc.</t>
  </si>
  <si>
    <t>2000.11</t>
  </si>
  <si>
    <t>IEEE Softw. 17, 89+.</t>
  </si>
  <si>
    <t>Pitterman, B.</t>
  </si>
  <si>
    <t xml:space="preserve">Telcordia technologies: The journey to high maturity </t>
  </si>
  <si>
    <t>How does a large, multifaceted company change its culture from one where quality and customer satifaction were an afterthought to one where these elements became the driving force behind its main software development business, achieving both ISO 9001 registration and a CMM Level 5 rating in the process? Telcordia Technologies (software development groups) instituted these institution-wide changes over five years.</t>
  </si>
  <si>
    <t>2000.12</t>
  </si>
  <si>
    <t>IT Prof. 2, 45–50.</t>
  </si>
  <si>
    <t>Succi, G., Benedicenti, L., De Panfilis, S., Vernazza, T.</t>
  </si>
  <si>
    <t>Activity-based OO business modeling and control</t>
  </si>
  <si>
    <t>The activity-based object oriented business modeling and control (AB-OOBMC) offers a user-selectable level of detail for the process description which imposes no limit on the amount of decomposition. In this way, trade-off strategies dictated by the market can be adopted. Conversely, AB-OOBMC retains enough rigor to be used in statistical analysis and quality control. How the AB-OOBMC could contribute to the success of process modeling is discussed.</t>
  </si>
  <si>
    <t>2000.13</t>
  </si>
  <si>
    <t>Empir. Softw. Eng. 5, 125–154.</t>
  </si>
  <si>
    <t>Von Mayrhauser, A., Wohlin, C., Ohlsson, M.C.</t>
  </si>
  <si>
    <t>Assessing and understanding efficiency and success of software production</t>
  </si>
  <si>
    <t>One of the goals of collecting project data during software development and evolution is to assess how well the project did and what should be done to improve in the future. With the wide range of data often collected and the many complicated relationships between them, this is not always easy. This paper suggests to use production models (Data Envelope Analysis) to analyze objective variables and their impact on efficiency. To understand the effect of subjective variables, it is suggested to apply principal component analysis (PCA). Further, we propose to combine the results from the production models and the analysis of the subjective variables. We show capabilities of production models and illustrate how production models can be combined with other approaches to allow for assessing and hence understanding software project data. The approach is illustrated on a data set consisting of 46 software projects from the NASA-SEL database (NASA-SEL, 1992). The data analyzed is of the type that is commonly found in project databases.</t>
  </si>
  <si>
    <t>2000.14</t>
  </si>
  <si>
    <t>IEEE Softw. 17, 48+.</t>
  </si>
  <si>
    <t>Weller, E.F.</t>
  </si>
  <si>
    <t>Practical applications of statistical process control</t>
  </si>
  <si>
    <t>Applying quantitative methods and statistical process control to software development projects can provide a positive cost-benefit return. The author used quantitative analysis of inspection and test data to assess product quality during testing and to predict postship product quality for a major software release.</t>
  </si>
  <si>
    <t>2000.15</t>
  </si>
  <si>
    <t>Proc. - Int. Conf. Softw. Eng. 88–93.</t>
  </si>
  <si>
    <t>Widmaier, J.C., Smidts, C., Huang, X.</t>
  </si>
  <si>
    <t>Producing more reliable software: Mature software engineering process vs. State-of-the-art technology?</t>
  </si>
  <si>
    <t>A software engineering experiment was initiated to develop a real-time software system by two popular software development methodologies. One company specialized in the state-of-the-practice waterfall method rated at a Capability Maturity Model Level 4, while the other employed a mathematically based formal method with automatic code generation. At the conclusion of the experiment, an independent third party determined that neither methodology was able to meet the user's reliability objectives within cost and schedule constraints. The metrics collected revealed the strengths and weaknesses of each methodology and why they were not able to reach customer reliability objectives.</t>
  </si>
  <si>
    <t>2000.16</t>
  </si>
  <si>
    <t>Manuf. Eng. 124, 92,94-98,100,101.</t>
  </si>
  <si>
    <t>Zink, J.</t>
  </si>
  <si>
    <t>How to pick the right CMM software</t>
  </si>
  <si>
    <t>Today, flexible CMMs are replacing dedicated gages in the factory floor. CMMs provide a number of benefits to firms. However, choosing the right software can be difficult. Guidelines are presented that help in the selection process.</t>
  </si>
  <si>
    <t>2000.17</t>
  </si>
  <si>
    <t>Space Congress Proceedings. Cape Canaveral, FL, USA, p. [d]2-299.</t>
  </si>
  <si>
    <t>No Title</t>
  </si>
  <si>
    <t>The proceedings contains 32 papers from the 2000 Space Congress. Topics discussed include: space flight; space launch procurements; statistical analysis; expendable liquid rocket propulsion technologies; crew resource management; space life science training programs; technology management process; collaborative software development; and reusable launch vehicles</t>
  </si>
  <si>
    <r>
      <rPr>
        <b/>
        <sz val="10"/>
        <rFont val="Calibri"/>
        <family val="2"/>
      </rPr>
      <t xml:space="preserve">Analyze </t>
    </r>
    <r>
      <rPr>
        <sz val="10"/>
        <color rgb="FF000000"/>
        <rFont val="Calibri"/>
        <family val="2"/>
      </rPr>
      <t xml:space="preserve">quantitative project and process management improvement proposals and experiences in software engineering </t>
    </r>
    <r>
      <rPr>
        <b/>
        <sz val="10"/>
        <rFont val="Calibri"/>
        <family val="2"/>
      </rPr>
      <t>for the purpose of</t>
    </r>
    <r>
      <rPr>
        <sz val="10"/>
        <color rgb="FF000000"/>
        <rFont val="Calibri"/>
        <family val="2"/>
      </rPr>
      <t xml:space="preserve"> identifying methods, techniques and tools </t>
    </r>
    <r>
      <rPr>
        <b/>
        <sz val="10"/>
        <rFont val="Calibri"/>
        <family val="2"/>
      </rPr>
      <t>with respect to</t>
    </r>
    <r>
      <rPr>
        <sz val="10"/>
        <color rgb="FF000000"/>
        <rFont val="Calibri"/>
        <family val="2"/>
      </rPr>
      <t xml:space="preserve"> managing projects and process quantitatively </t>
    </r>
    <r>
      <rPr>
        <b/>
        <sz val="10"/>
        <rFont val="Calibri"/>
        <family val="2"/>
      </rPr>
      <t>from the point of view of</t>
    </r>
    <r>
      <rPr>
        <sz val="10"/>
        <color rgb="FF000000"/>
        <rFont val="Calibri"/>
        <family val="2"/>
      </rPr>
      <t xml:space="preserve"> software organizations</t>
    </r>
    <r>
      <rPr>
        <b/>
        <sz val="10"/>
        <rFont val="Calibri"/>
        <family val="2"/>
      </rPr>
      <t xml:space="preserve"> in the following context:</t>
    </r>
    <r>
      <rPr>
        <sz val="10"/>
        <color rgb="FF000000"/>
        <rFont val="Calibri"/>
        <family val="2"/>
      </rPr>
      <t xml:space="preserve"> high maturity.</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</si>
</sst>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 d"/>
  </numFmts>
  <fonts count="22" x14ac:knownFonts="1">
    <font>
      <sz val="11"/>
      <color rgb="FF000000"/>
      <name val="Calibri"/>
    </font>
    <font>
      <b/>
      <sz val="14"/>
      <color rgb="FF000000"/>
      <name val="Calibri"/>
      <family val="2"/>
    </font>
    <font>
      <sz val="10"/>
      <color rgb="FF000000"/>
      <name val="Calibri"/>
      <family val="2"/>
    </font>
    <font>
      <b/>
      <sz val="10"/>
      <color rgb="FF000000"/>
      <name val="Calibri"/>
      <family val="2"/>
    </font>
    <font>
      <sz val="11"/>
      <name val="Calibri"/>
      <family val="2"/>
    </font>
    <font>
      <sz val="10"/>
      <name val="Calibri"/>
      <family val="2"/>
    </font>
    <font>
      <sz val="11"/>
      <name val="Calibri"/>
      <family val="2"/>
    </font>
    <font>
      <b/>
      <sz val="10"/>
      <color rgb="FFFF0000"/>
      <name val="Calibri"/>
      <family val="2"/>
    </font>
    <font>
      <b/>
      <i/>
      <sz val="10"/>
      <name val="Calibri"/>
      <family val="2"/>
    </font>
    <font>
      <sz val="10"/>
      <name val="Calibri"/>
      <family val="2"/>
    </font>
    <font>
      <b/>
      <sz val="10"/>
      <name val="Calibri"/>
      <family val="2"/>
    </font>
    <font>
      <i/>
      <sz val="10"/>
      <color rgb="FF000000"/>
      <name val="Calibri"/>
      <family val="2"/>
    </font>
    <font>
      <sz val="11"/>
      <name val="Calibri"/>
      <family val="2"/>
    </font>
    <font>
      <b/>
      <sz val="11"/>
      <name val="Calibri"/>
      <family val="2"/>
    </font>
    <font>
      <sz val="10"/>
      <color rgb="FF0000FF"/>
      <name val="Calibri"/>
      <family val="2"/>
    </font>
    <font>
      <sz val="11"/>
      <color rgb="FF0000FF"/>
      <name val="Calibri"/>
      <family val="2"/>
    </font>
    <font>
      <sz val="10"/>
      <color rgb="FFFF0000"/>
      <name val="Calibri"/>
      <family val="2"/>
    </font>
    <font>
      <sz val="14"/>
      <name val="Calibri"/>
      <family val="2"/>
    </font>
    <font>
      <sz val="14"/>
      <color rgb="FF000000"/>
      <name val="Calibri"/>
      <family val="2"/>
    </font>
    <font>
      <b/>
      <sz val="10"/>
      <name val="Calibri"/>
      <family val="2"/>
    </font>
    <font>
      <sz val="11"/>
      <color rgb="FFFF0000"/>
      <name val="Calibri"/>
      <family val="2"/>
    </font>
    <font>
      <sz val="11"/>
      <color rgb="FF000000"/>
      <name val="Calibri"/>
      <family val="2"/>
    </font>
  </fonts>
  <fills count="13">
    <fill>
      <patternFill patternType="none"/>
    </fill>
    <fill>
      <patternFill patternType="gray125"/>
    </fill>
    <fill>
      <patternFill patternType="solid">
        <fgColor rgb="FFB8CCE4"/>
        <bgColor rgb="FFB8CCE4"/>
      </patternFill>
    </fill>
    <fill>
      <patternFill patternType="solid">
        <fgColor rgb="FFFFFFFF"/>
        <bgColor rgb="FFFFFFFF"/>
      </patternFill>
    </fill>
    <fill>
      <patternFill patternType="solid">
        <fgColor rgb="FFD8D8D8"/>
        <bgColor rgb="FFD8D8D8"/>
      </patternFill>
    </fill>
    <fill>
      <patternFill patternType="solid">
        <fgColor rgb="FFC6D9F0"/>
        <bgColor rgb="FFC6D9F0"/>
      </patternFill>
    </fill>
    <fill>
      <patternFill patternType="solid">
        <fgColor rgb="FFDBE5F1"/>
        <bgColor rgb="FFDBE5F1"/>
      </patternFill>
    </fill>
    <fill>
      <patternFill patternType="solid">
        <fgColor rgb="FFFF0000"/>
        <bgColor rgb="FFFF0000"/>
      </patternFill>
    </fill>
    <fill>
      <patternFill patternType="solid">
        <fgColor rgb="FF00FFFF"/>
        <bgColor rgb="FF00FFFF"/>
      </patternFill>
    </fill>
    <fill>
      <patternFill patternType="solid">
        <fgColor rgb="FFF4CCCC"/>
        <bgColor rgb="FFF4CCCC"/>
      </patternFill>
    </fill>
    <fill>
      <patternFill patternType="solid">
        <fgColor rgb="FFFFF2CC"/>
        <bgColor rgb="FFFFF2CC"/>
      </patternFill>
    </fill>
    <fill>
      <patternFill patternType="solid">
        <fgColor rgb="FFD5A6BD"/>
        <bgColor rgb="FFD5A6BD"/>
      </patternFill>
    </fill>
    <fill>
      <patternFill patternType="solid">
        <fgColor rgb="FFFFFF00"/>
        <bgColor rgb="FFFFFF00"/>
      </patternFill>
    </fill>
  </fills>
  <borders count="24">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diagonal/>
    </border>
    <border>
      <left/>
      <right/>
      <top/>
      <bottom/>
      <diagonal/>
    </border>
    <border>
      <left/>
      <right/>
      <top/>
      <bottom/>
      <diagonal/>
    </border>
    <border>
      <left/>
      <right/>
      <top/>
      <bottom/>
      <diagonal/>
    </border>
    <border>
      <left/>
      <right/>
      <top style="thin">
        <color rgb="FF000000"/>
      </top>
      <bottom style="thin">
        <color rgb="FF000000"/>
      </bottom>
      <diagonal/>
    </border>
    <border>
      <left/>
      <right style="thin">
        <color rgb="FF000000"/>
      </right>
      <top/>
      <bottom style="thin">
        <color rgb="FF000000"/>
      </bottom>
      <diagonal/>
    </border>
    <border>
      <left/>
      <right/>
      <top/>
      <bottom style="thin">
        <color rgb="FF000000"/>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top/>
      <bottom/>
      <diagonal/>
    </border>
    <border>
      <left/>
      <right/>
      <top/>
      <bottom/>
      <diagonal/>
    </border>
    <border>
      <left/>
      <right/>
      <top/>
      <bottom/>
      <diagonal/>
    </border>
    <border>
      <left style="thin">
        <color rgb="FF000000"/>
      </left>
      <right/>
      <top style="thin">
        <color rgb="FF000000"/>
      </top>
      <bottom/>
      <diagonal/>
    </border>
  </borders>
  <cellStyleXfs count="1">
    <xf numFmtId="0" fontId="0" fillId="0" borderId="0"/>
  </cellStyleXfs>
  <cellXfs count="279">
    <xf numFmtId="0" fontId="0" fillId="0" borderId="0" xfId="0" applyFont="1" applyAlignment="1"/>
    <xf numFmtId="0" fontId="2" fillId="3" borderId="1" xfId="0" applyFont="1" applyFill="1" applyBorder="1" applyAlignment="1">
      <alignment horizontal="center"/>
    </xf>
    <xf numFmtId="0" fontId="2" fillId="3" borderId="1" xfId="0" applyFont="1" applyFill="1" applyBorder="1" applyAlignment="1">
      <alignment horizontal="left"/>
    </xf>
    <xf numFmtId="0" fontId="3" fillId="4" borderId="2" xfId="0" applyFont="1" applyFill="1" applyBorder="1" applyAlignment="1">
      <alignment horizontal="center" vertical="center"/>
    </xf>
    <xf numFmtId="0" fontId="2" fillId="0" borderId="2" xfId="0" applyFont="1" applyBorder="1" applyAlignment="1">
      <alignment horizontal="center" vertical="center" wrapText="1"/>
    </xf>
    <xf numFmtId="0" fontId="2" fillId="3" borderId="3" xfId="0" applyFont="1" applyFill="1" applyBorder="1" applyAlignment="1">
      <alignment horizontal="center"/>
    </xf>
    <xf numFmtId="0" fontId="2" fillId="3" borderId="3" xfId="0" applyFont="1" applyFill="1" applyBorder="1" applyAlignment="1">
      <alignment horizontal="left"/>
    </xf>
    <xf numFmtId="0" fontId="2" fillId="0" borderId="2" xfId="0" applyFont="1" applyBorder="1" applyAlignment="1">
      <alignment horizontal="center"/>
    </xf>
    <xf numFmtId="0" fontId="2" fillId="0" borderId="2" xfId="0" applyFont="1" applyBorder="1" applyAlignment="1">
      <alignment wrapText="1"/>
    </xf>
    <xf numFmtId="0" fontId="2" fillId="3" borderId="2" xfId="0" applyFont="1" applyFill="1" applyBorder="1" applyAlignment="1">
      <alignment horizontal="left"/>
    </xf>
    <xf numFmtId="0" fontId="2" fillId="3" borderId="6" xfId="0" applyFont="1" applyFill="1" applyBorder="1" applyAlignment="1">
      <alignment horizontal="center"/>
    </xf>
    <xf numFmtId="0" fontId="2" fillId="0" borderId="5" xfId="0" applyFont="1" applyBorder="1" applyAlignment="1">
      <alignment horizontal="left" wrapText="1"/>
    </xf>
    <xf numFmtId="0" fontId="3" fillId="4" borderId="2" xfId="0" applyFont="1" applyFill="1" applyBorder="1" applyAlignment="1">
      <alignment horizontal="center" vertical="center" wrapText="1"/>
    </xf>
    <xf numFmtId="0" fontId="2" fillId="0" borderId="5" xfId="0" applyFont="1" applyBorder="1" applyAlignment="1">
      <alignment horizontal="left" wrapText="1"/>
    </xf>
    <xf numFmtId="0" fontId="3" fillId="4" borderId="2" xfId="0" applyFont="1" applyFill="1" applyBorder="1" applyAlignment="1">
      <alignment horizontal="center" vertical="center" wrapText="1"/>
    </xf>
    <xf numFmtId="0" fontId="3" fillId="4" borderId="2" xfId="0" applyFont="1" applyFill="1" applyBorder="1" applyAlignment="1">
      <alignment horizontal="center"/>
    </xf>
    <xf numFmtId="0" fontId="2" fillId="0" borderId="2" xfId="0" applyFont="1" applyBorder="1" applyAlignment="1">
      <alignment horizontal="left"/>
    </xf>
    <xf numFmtId="0" fontId="2" fillId="0" borderId="2" xfId="0" applyFont="1" applyBorder="1" applyAlignment="1">
      <alignment horizontal="left"/>
    </xf>
    <xf numFmtId="0" fontId="2" fillId="3" borderId="6" xfId="0" applyFont="1" applyFill="1" applyBorder="1" applyAlignment="1">
      <alignment horizontal="left"/>
    </xf>
    <xf numFmtId="0" fontId="2" fillId="0" borderId="2" xfId="0" applyFont="1" applyBorder="1" applyAlignment="1"/>
    <xf numFmtId="0" fontId="2" fillId="0" borderId="2" xfId="0" applyFont="1" applyBorder="1" applyAlignment="1"/>
    <xf numFmtId="0" fontId="2" fillId="3" borderId="10" xfId="0" applyFont="1" applyFill="1" applyBorder="1" applyAlignment="1">
      <alignment horizontal="center"/>
    </xf>
    <xf numFmtId="0" fontId="2" fillId="3" borderId="10" xfId="0" applyFont="1" applyFill="1" applyBorder="1" applyAlignment="1">
      <alignment horizontal="left"/>
    </xf>
    <xf numFmtId="0" fontId="2" fillId="0" borderId="2" xfId="0" applyFont="1" applyBorder="1" applyAlignment="1">
      <alignment horizontal="center"/>
    </xf>
    <xf numFmtId="0" fontId="2" fillId="0" borderId="2" xfId="0" applyFont="1" applyBorder="1" applyAlignment="1">
      <alignment horizontal="left" wrapText="1"/>
    </xf>
    <xf numFmtId="0" fontId="2" fillId="0" borderId="2" xfId="0" applyFont="1" applyBorder="1" applyAlignment="1">
      <alignment horizontal="center" vertical="center"/>
    </xf>
    <xf numFmtId="0" fontId="0" fillId="0" borderId="0" xfId="0" applyFont="1" applyAlignment="1">
      <alignment horizontal="center"/>
    </xf>
    <xf numFmtId="0" fontId="0" fillId="0" borderId="0" xfId="0" applyFont="1" applyAlignment="1"/>
    <xf numFmtId="0" fontId="3" fillId="3" borderId="6" xfId="0" applyFont="1" applyFill="1" applyBorder="1" applyAlignment="1">
      <alignment horizontal="center"/>
    </xf>
    <xf numFmtId="0" fontId="2" fillId="3" borderId="6" xfId="0" applyFont="1" applyFill="1" applyBorder="1" applyAlignment="1"/>
    <xf numFmtId="0" fontId="3" fillId="4" borderId="5"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4" xfId="0" applyFont="1" applyFill="1" applyBorder="1" applyAlignment="1">
      <alignment horizontal="center" vertical="top" wrapText="1"/>
    </xf>
    <xf numFmtId="0" fontId="2" fillId="0" borderId="2" xfId="0" applyFont="1" applyBorder="1" applyAlignment="1">
      <alignment horizontal="center" vertical="top" wrapText="1"/>
    </xf>
    <xf numFmtId="0" fontId="2" fillId="0" borderId="2" xfId="0" applyFont="1" applyBorder="1" applyAlignment="1">
      <alignment horizontal="left" vertical="top" wrapText="1"/>
    </xf>
    <xf numFmtId="0" fontId="2" fillId="0" borderId="2" xfId="0" applyFont="1" applyBorder="1" applyAlignment="1">
      <alignment horizontal="center" vertical="top"/>
    </xf>
    <xf numFmtId="0" fontId="2" fillId="6" borderId="2" xfId="0" applyFont="1" applyFill="1" applyBorder="1" applyAlignment="1">
      <alignment horizontal="center" vertical="top"/>
    </xf>
    <xf numFmtId="0" fontId="2" fillId="6" borderId="2" xfId="0" applyFont="1" applyFill="1" applyBorder="1" applyAlignment="1">
      <alignment horizontal="center" vertical="top" wrapText="1"/>
    </xf>
    <xf numFmtId="0" fontId="2" fillId="6" borderId="2" xfId="0" applyFont="1" applyFill="1" applyBorder="1" applyAlignment="1">
      <alignment horizontal="left" vertical="top" wrapText="1"/>
    </xf>
    <xf numFmtId="0" fontId="3" fillId="3" borderId="6" xfId="0" applyFont="1" applyFill="1" applyBorder="1" applyAlignment="1">
      <alignment horizontal="center"/>
    </xf>
    <xf numFmtId="0" fontId="3" fillId="3" borderId="11" xfId="0" applyFont="1" applyFill="1" applyBorder="1" applyAlignment="1">
      <alignment horizontal="center"/>
    </xf>
    <xf numFmtId="0" fontId="2" fillId="3" borderId="13" xfId="0" applyFont="1" applyFill="1" applyBorder="1" applyAlignment="1">
      <alignment horizontal="left"/>
    </xf>
    <xf numFmtId="49" fontId="1" fillId="2" borderId="0" xfId="0" applyNumberFormat="1" applyFont="1" applyFill="1" applyAlignment="1">
      <alignment horizontal="center"/>
    </xf>
    <xf numFmtId="49" fontId="0" fillId="3" borderId="0" xfId="0" applyNumberFormat="1" applyFont="1" applyFill="1" applyAlignment="1">
      <alignment horizontal="left"/>
    </xf>
    <xf numFmtId="0" fontId="0" fillId="3" borderId="6" xfId="0" applyFont="1" applyFill="1" applyBorder="1" applyAlignment="1">
      <alignment horizontal="left"/>
    </xf>
    <xf numFmtId="0" fontId="0" fillId="3" borderId="6" xfId="0" applyFont="1" applyFill="1" applyBorder="1" applyAlignment="1"/>
    <xf numFmtId="0" fontId="0" fillId="3" borderId="3" xfId="0" applyFont="1" applyFill="1" applyBorder="1" applyAlignment="1"/>
    <xf numFmtId="0" fontId="0" fillId="0" borderId="3" xfId="0" applyFont="1" applyBorder="1" applyAlignment="1"/>
    <xf numFmtId="0" fontId="0" fillId="0" borderId="0" xfId="0" applyFont="1" applyAlignment="1"/>
    <xf numFmtId="0" fontId="3" fillId="4" borderId="5" xfId="0" applyFont="1" applyFill="1" applyBorder="1" applyAlignment="1">
      <alignment horizontal="center" vertical="top" wrapText="1"/>
    </xf>
    <xf numFmtId="0" fontId="3" fillId="4" borderId="0" xfId="0" applyFont="1" applyFill="1" applyAlignment="1">
      <alignment horizontal="center" vertical="top" wrapText="1"/>
    </xf>
    <xf numFmtId="49" fontId="2" fillId="5" borderId="5" xfId="0" applyNumberFormat="1" applyFont="1" applyFill="1" applyBorder="1" applyAlignment="1">
      <alignment horizontal="center" vertical="center"/>
    </xf>
    <xf numFmtId="0" fontId="2" fillId="0" borderId="2" xfId="0" applyFont="1" applyBorder="1" applyAlignment="1">
      <alignment horizontal="center" vertical="top"/>
    </xf>
    <xf numFmtId="0" fontId="2" fillId="0" borderId="2" xfId="0" applyFont="1" applyBorder="1" applyAlignment="1">
      <alignment horizontal="center" vertical="top" wrapText="1"/>
    </xf>
    <xf numFmtId="0" fontId="2" fillId="0" borderId="2" xfId="0" applyFont="1" applyBorder="1" applyAlignment="1">
      <alignment horizontal="left" vertical="top" wrapText="1"/>
    </xf>
    <xf numFmtId="0" fontId="2" fillId="0" borderId="2" xfId="0" applyFont="1" applyBorder="1" applyAlignment="1">
      <alignment horizontal="left" vertical="top" wrapText="1"/>
    </xf>
    <xf numFmtId="0" fontId="6" fillId="0" borderId="2" xfId="0" applyFont="1" applyBorder="1" applyAlignment="1"/>
    <xf numFmtId="0" fontId="2" fillId="0" borderId="0" xfId="0" applyFont="1" applyAlignment="1">
      <alignment horizontal="left" vertical="top" wrapText="1"/>
    </xf>
    <xf numFmtId="0" fontId="2" fillId="6" borderId="2" xfId="0" applyFont="1" applyFill="1" applyBorder="1" applyAlignment="1">
      <alignment horizontal="center" vertical="top"/>
    </xf>
    <xf numFmtId="0" fontId="2" fillId="6" borderId="2" xfId="0" applyFont="1" applyFill="1" applyBorder="1" applyAlignment="1">
      <alignment horizontal="center" vertical="top" wrapText="1"/>
    </xf>
    <xf numFmtId="0" fontId="2" fillId="6" borderId="2" xfId="0" applyFont="1" applyFill="1" applyBorder="1" applyAlignment="1">
      <alignment horizontal="left" vertical="top" wrapText="1"/>
    </xf>
    <xf numFmtId="0" fontId="6" fillId="0" borderId="5" xfId="0" applyFont="1" applyBorder="1" applyAlignment="1"/>
    <xf numFmtId="0" fontId="2" fillId="3" borderId="5" xfId="0" applyFont="1" applyFill="1" applyBorder="1" applyAlignment="1">
      <alignment horizontal="left" vertical="top" wrapText="1"/>
    </xf>
    <xf numFmtId="0" fontId="2" fillId="3" borderId="5" xfId="0" applyFont="1" applyFill="1" applyBorder="1" applyAlignment="1">
      <alignment horizontal="left" vertical="top" wrapText="1"/>
    </xf>
    <xf numFmtId="0" fontId="2" fillId="3" borderId="2" xfId="0" applyFont="1" applyFill="1" applyBorder="1" applyAlignment="1">
      <alignment horizontal="center" vertical="top"/>
    </xf>
    <xf numFmtId="0" fontId="2" fillId="3" borderId="2" xfId="0" applyFont="1" applyFill="1" applyBorder="1" applyAlignment="1">
      <alignment horizontal="center" vertical="top" wrapText="1"/>
    </xf>
    <xf numFmtId="0" fontId="2" fillId="3" borderId="2" xfId="0" applyFont="1" applyFill="1" applyBorder="1" applyAlignment="1">
      <alignment horizontal="left" vertical="top" wrapText="1"/>
    </xf>
    <xf numFmtId="49" fontId="2" fillId="5" borderId="2" xfId="0" applyNumberFormat="1" applyFont="1" applyFill="1" applyBorder="1" applyAlignment="1">
      <alignment horizontal="center" vertical="center"/>
    </xf>
    <xf numFmtId="49" fontId="2" fillId="5" borderId="2" xfId="0" applyNumberFormat="1" applyFont="1" applyFill="1" applyBorder="1" applyAlignment="1">
      <alignment horizontal="center" vertical="center"/>
    </xf>
    <xf numFmtId="49" fontId="2" fillId="0" borderId="0" xfId="0" applyNumberFormat="1" applyFont="1" applyAlignment="1">
      <alignment horizontal="center" vertical="center"/>
    </xf>
    <xf numFmtId="0" fontId="2" fillId="0" borderId="0" xfId="0" applyFont="1" applyAlignment="1">
      <alignment horizontal="center" vertical="top"/>
    </xf>
    <xf numFmtId="0" fontId="2" fillId="0" borderId="0" xfId="0" applyFont="1" applyAlignment="1">
      <alignment horizontal="center" vertical="top" wrapText="1"/>
    </xf>
    <xf numFmtId="0" fontId="2" fillId="0" borderId="0" xfId="0" applyFont="1" applyAlignment="1">
      <alignment horizontal="left" vertical="top" wrapText="1"/>
    </xf>
    <xf numFmtId="0" fontId="2" fillId="3" borderId="2" xfId="0" applyFont="1" applyFill="1" applyBorder="1" applyAlignment="1">
      <alignment horizontal="left" vertical="top" wrapText="1"/>
    </xf>
    <xf numFmtId="0" fontId="2" fillId="0" borderId="2" xfId="0" applyFont="1" applyBorder="1" applyAlignment="1">
      <alignment horizontal="left" vertical="top" wrapText="1"/>
    </xf>
    <xf numFmtId="0" fontId="2" fillId="6" borderId="2" xfId="0" applyFont="1" applyFill="1" applyBorder="1" applyAlignment="1">
      <alignment horizontal="left" vertical="top" wrapText="1"/>
    </xf>
    <xf numFmtId="0" fontId="7" fillId="0" borderId="2" xfId="0" applyFont="1" applyBorder="1" applyAlignment="1">
      <alignment horizontal="left" vertical="top" wrapText="1"/>
    </xf>
    <xf numFmtId="0" fontId="7" fillId="0" borderId="2" xfId="0" applyFont="1" applyBorder="1" applyAlignment="1">
      <alignment horizontal="left" vertical="top" wrapText="1"/>
    </xf>
    <xf numFmtId="0" fontId="2" fillId="7" borderId="2" xfId="0" applyFont="1" applyFill="1" applyBorder="1" applyAlignment="1">
      <alignment horizontal="left" vertical="top" wrapText="1"/>
    </xf>
    <xf numFmtId="0" fontId="2" fillId="7" borderId="2" xfId="0" applyFont="1" applyFill="1" applyBorder="1" applyAlignment="1">
      <alignment horizontal="left" vertical="top" wrapText="1"/>
    </xf>
    <xf numFmtId="0" fontId="2" fillId="6" borderId="2" xfId="0" applyFont="1" applyFill="1" applyBorder="1" applyAlignment="1">
      <alignment horizontal="left" vertical="top" wrapText="1"/>
    </xf>
    <xf numFmtId="49" fontId="2" fillId="0" borderId="0" xfId="0" applyNumberFormat="1" applyFont="1" applyAlignment="1">
      <alignment horizontal="center" vertical="center"/>
    </xf>
    <xf numFmtId="0" fontId="2" fillId="6" borderId="2" xfId="0" applyFont="1" applyFill="1" applyBorder="1" applyAlignment="1">
      <alignment horizontal="center" vertical="top"/>
    </xf>
    <xf numFmtId="0" fontId="2" fillId="6" borderId="2" xfId="0" applyFont="1" applyFill="1" applyBorder="1" applyAlignment="1">
      <alignment horizontal="center" vertical="top" wrapText="1"/>
    </xf>
    <xf numFmtId="0" fontId="2" fillId="0" borderId="2" xfId="0" applyFont="1" applyBorder="1" applyAlignment="1">
      <alignment horizontal="center" vertical="top"/>
    </xf>
    <xf numFmtId="0" fontId="2" fillId="7" borderId="2" xfId="0" applyFont="1" applyFill="1" applyBorder="1" applyAlignment="1">
      <alignment horizontal="left" vertical="top" wrapText="1"/>
    </xf>
    <xf numFmtId="0" fontId="2" fillId="0" borderId="2" xfId="0" applyFont="1" applyBorder="1" applyAlignment="1">
      <alignment horizontal="center" vertical="top" wrapText="1"/>
    </xf>
    <xf numFmtId="0" fontId="2" fillId="5" borderId="5" xfId="0" applyFont="1" applyFill="1" applyBorder="1" applyAlignment="1">
      <alignment horizontal="center" vertical="center"/>
    </xf>
    <xf numFmtId="49" fontId="0" fillId="0" borderId="0" xfId="0" applyNumberFormat="1" applyFont="1" applyAlignment="1">
      <alignment horizontal="center"/>
    </xf>
    <xf numFmtId="0" fontId="0" fillId="0" borderId="0" xfId="0" applyFont="1" applyAlignment="1"/>
    <xf numFmtId="0" fontId="0" fillId="0" borderId="0" xfId="0" applyFont="1" applyAlignment="1"/>
    <xf numFmtId="0" fontId="2" fillId="5" borderId="5" xfId="0" applyFont="1" applyFill="1" applyBorder="1" applyAlignment="1">
      <alignment horizontal="center" vertical="center"/>
    </xf>
    <xf numFmtId="0" fontId="2" fillId="6" borderId="2" xfId="0" applyFont="1" applyFill="1" applyBorder="1" applyAlignment="1">
      <alignment horizontal="center" vertical="top" wrapText="1"/>
    </xf>
    <xf numFmtId="49" fontId="2" fillId="5" borderId="5" xfId="0" applyNumberFormat="1" applyFont="1" applyFill="1" applyBorder="1" applyAlignment="1">
      <alignment horizontal="center" vertical="center"/>
    </xf>
    <xf numFmtId="0" fontId="2" fillId="3" borderId="2" xfId="0" applyFont="1" applyFill="1" applyBorder="1" applyAlignment="1">
      <alignment horizontal="left" vertical="top" wrapText="1"/>
    </xf>
    <xf numFmtId="0" fontId="0" fillId="0" borderId="6" xfId="0" applyFont="1" applyBorder="1" applyAlignment="1"/>
    <xf numFmtId="0" fontId="2" fillId="3" borderId="2" xfId="0" applyFont="1" applyFill="1" applyBorder="1" applyAlignment="1">
      <alignment horizontal="left" vertical="top" wrapText="1"/>
    </xf>
    <xf numFmtId="0" fontId="2" fillId="0" borderId="0" xfId="0" applyFont="1" applyAlignment="1">
      <alignment horizontal="center" vertical="center"/>
    </xf>
    <xf numFmtId="0" fontId="2" fillId="0" borderId="0" xfId="0" applyFont="1" applyAlignment="1">
      <alignment horizontal="center" vertical="top"/>
    </xf>
    <xf numFmtId="0" fontId="2" fillId="0" borderId="0" xfId="0" applyFont="1" applyAlignment="1">
      <alignment horizontal="center" vertical="top" wrapText="1"/>
    </xf>
    <xf numFmtId="0" fontId="2" fillId="8" borderId="2" xfId="0" applyFont="1" applyFill="1" applyBorder="1" applyAlignment="1">
      <alignment horizontal="center" vertical="center"/>
    </xf>
    <xf numFmtId="0" fontId="8" fillId="5" borderId="0" xfId="0" applyFont="1" applyFill="1" applyAlignment="1"/>
    <xf numFmtId="0" fontId="9" fillId="5" borderId="0" xfId="0" applyFont="1" applyFill="1"/>
    <xf numFmtId="0" fontId="9" fillId="0" borderId="0" xfId="0" applyFont="1" applyAlignment="1"/>
    <xf numFmtId="0" fontId="10" fillId="0" borderId="0" xfId="0" applyFont="1" applyAlignment="1">
      <alignment horizontal="center"/>
    </xf>
    <xf numFmtId="0" fontId="9" fillId="0" borderId="0" xfId="0" applyFont="1"/>
    <xf numFmtId="0" fontId="9" fillId="0" borderId="2" xfId="0" applyFont="1" applyBorder="1" applyAlignment="1"/>
    <xf numFmtId="0" fontId="10" fillId="0" borderId="2" xfId="0" applyFont="1" applyBorder="1" applyAlignment="1">
      <alignment horizontal="center"/>
    </xf>
    <xf numFmtId="0" fontId="9" fillId="0" borderId="2" xfId="0" applyFont="1" applyBorder="1" applyAlignment="1">
      <alignment horizontal="center"/>
    </xf>
    <xf numFmtId="10" fontId="9" fillId="0" borderId="2" xfId="0" applyNumberFormat="1" applyFont="1" applyBorder="1" applyAlignment="1">
      <alignment horizontal="center"/>
    </xf>
    <xf numFmtId="0" fontId="9" fillId="0" borderId="2" xfId="0" applyFont="1" applyBorder="1" applyAlignment="1">
      <alignment horizontal="center"/>
    </xf>
    <xf numFmtId="0" fontId="9" fillId="0" borderId="0" xfId="0" applyFont="1" applyAlignment="1">
      <alignment horizontal="center"/>
    </xf>
    <xf numFmtId="10" fontId="9" fillId="0" borderId="2" xfId="0" applyNumberFormat="1" applyFont="1" applyBorder="1" applyAlignment="1">
      <alignment horizontal="center"/>
    </xf>
    <xf numFmtId="0" fontId="10" fillId="0" borderId="2" xfId="0" applyFont="1" applyBorder="1" applyAlignment="1">
      <alignment horizontal="center" wrapText="1"/>
    </xf>
    <xf numFmtId="0" fontId="4" fillId="0" borderId="0" xfId="0" applyFont="1" applyAlignment="1"/>
    <xf numFmtId="3" fontId="9" fillId="0" borderId="2" xfId="0" applyNumberFormat="1" applyFont="1" applyBorder="1" applyAlignment="1">
      <alignment horizontal="center"/>
    </xf>
    <xf numFmtId="3" fontId="9" fillId="0" borderId="2" xfId="0" applyNumberFormat="1" applyFont="1" applyBorder="1" applyAlignment="1">
      <alignment horizontal="center"/>
    </xf>
    <xf numFmtId="0" fontId="4" fillId="0" borderId="0" xfId="0" applyFont="1" applyAlignment="1">
      <alignment horizontal="left"/>
    </xf>
    <xf numFmtId="0" fontId="10" fillId="0" borderId="2" xfId="0" applyFont="1" applyBorder="1" applyAlignment="1">
      <alignment horizontal="center"/>
    </xf>
    <xf numFmtId="0" fontId="3" fillId="0" borderId="2" xfId="0" applyFont="1" applyBorder="1" applyAlignment="1">
      <alignment horizontal="center"/>
    </xf>
    <xf numFmtId="0" fontId="2" fillId="0" borderId="2" xfId="0" applyFont="1" applyBorder="1" applyAlignment="1">
      <alignment horizontal="center"/>
    </xf>
    <xf numFmtId="0" fontId="10" fillId="0" borderId="0" xfId="0" applyFont="1" applyAlignment="1"/>
    <xf numFmtId="0" fontId="9" fillId="0" borderId="0" xfId="0" applyFont="1" applyAlignment="1"/>
    <xf numFmtId="0" fontId="3" fillId="0" borderId="0" xfId="0" applyFont="1" applyAlignment="1">
      <alignment horizontal="center"/>
    </xf>
    <xf numFmtId="0" fontId="2" fillId="0" borderId="0" xfId="0" applyFont="1" applyAlignment="1">
      <alignment horizontal="center"/>
    </xf>
    <xf numFmtId="0" fontId="2" fillId="0" borderId="4" xfId="0" applyFont="1" applyBorder="1" applyAlignment="1">
      <alignment horizontal="center"/>
    </xf>
    <xf numFmtId="0" fontId="2" fillId="0" borderId="0" xfId="0" applyFont="1" applyAlignment="1">
      <alignment horizontal="left" wrapText="1"/>
    </xf>
    <xf numFmtId="0" fontId="3" fillId="0" borderId="4" xfId="0" applyFont="1" applyBorder="1" applyAlignment="1">
      <alignment horizontal="center"/>
    </xf>
    <xf numFmtId="0" fontId="3" fillId="0" borderId="2" xfId="0" applyFont="1" applyBorder="1" applyAlignment="1">
      <alignment horizontal="left" wrapText="1"/>
    </xf>
    <xf numFmtId="0" fontId="2" fillId="0" borderId="2" xfId="0" applyFont="1" applyBorder="1" applyAlignment="1">
      <alignment horizontal="left" wrapText="1"/>
    </xf>
    <xf numFmtId="0" fontId="10" fillId="0" borderId="0" xfId="0" applyFont="1"/>
    <xf numFmtId="0" fontId="12" fillId="0" borderId="15" xfId="0" applyFont="1" applyBorder="1" applyAlignment="1"/>
    <xf numFmtId="0" fontId="13" fillId="0" borderId="14" xfId="0" applyFont="1" applyBorder="1" applyAlignment="1"/>
    <xf numFmtId="0" fontId="13" fillId="0" borderId="5" xfId="0" applyFont="1" applyBorder="1" applyAlignment="1"/>
    <xf numFmtId="0" fontId="13" fillId="0" borderId="9" xfId="0" applyFont="1" applyBorder="1" applyAlignment="1"/>
    <xf numFmtId="0" fontId="12" fillId="0" borderId="16" xfId="0" applyFont="1" applyBorder="1" applyAlignment="1">
      <alignment horizontal="right"/>
    </xf>
    <xf numFmtId="0" fontId="12" fillId="0" borderId="15" xfId="0" applyFont="1" applyBorder="1" applyAlignment="1">
      <alignment horizontal="right"/>
    </xf>
    <xf numFmtId="0" fontId="10" fillId="0" borderId="2" xfId="0" applyFont="1" applyBorder="1" applyAlignment="1">
      <alignment horizontal="center"/>
    </xf>
    <xf numFmtId="0" fontId="13" fillId="0" borderId="7" xfId="0" applyFont="1" applyBorder="1" applyAlignment="1">
      <alignment horizontal="right"/>
    </xf>
    <xf numFmtId="0" fontId="12" fillId="0" borderId="17" xfId="0" applyFont="1" applyBorder="1" applyAlignment="1">
      <alignment horizontal="right"/>
    </xf>
    <xf numFmtId="0" fontId="13" fillId="0" borderId="8" xfId="0" applyFont="1" applyBorder="1" applyAlignment="1">
      <alignment horizontal="right"/>
    </xf>
    <xf numFmtId="0" fontId="12" fillId="0" borderId="18" xfId="0" applyFont="1" applyBorder="1" applyAlignment="1">
      <alignment horizontal="right"/>
    </xf>
    <xf numFmtId="0" fontId="13" fillId="0" borderId="9" xfId="0" applyFont="1" applyBorder="1" applyAlignment="1">
      <alignment horizontal="right"/>
    </xf>
    <xf numFmtId="49" fontId="10" fillId="0" borderId="2" xfId="0" applyNumberFormat="1" applyFont="1" applyBorder="1" applyAlignment="1">
      <alignment horizontal="center"/>
    </xf>
    <xf numFmtId="0" fontId="10" fillId="0" borderId="4" xfId="0" applyFont="1" applyBorder="1" applyAlignment="1">
      <alignment horizontal="center"/>
    </xf>
    <xf numFmtId="0" fontId="10" fillId="0" borderId="4" xfId="0" applyFont="1" applyBorder="1" applyAlignment="1">
      <alignment horizontal="center" wrapText="1"/>
    </xf>
    <xf numFmtId="49" fontId="9" fillId="0" borderId="2" xfId="0" applyNumberFormat="1" applyFont="1" applyBorder="1" applyAlignment="1">
      <alignment horizontal="center"/>
    </xf>
    <xf numFmtId="49" fontId="14" fillId="0" borderId="2" xfId="0" applyNumberFormat="1" applyFont="1" applyBorder="1" applyAlignment="1">
      <alignment horizontal="center"/>
    </xf>
    <xf numFmtId="0" fontId="14" fillId="0" borderId="4" xfId="0" applyFont="1" applyBorder="1" applyAlignment="1">
      <alignment horizontal="center"/>
    </xf>
    <xf numFmtId="0" fontId="14" fillId="0" borderId="2" xfId="0" applyFont="1" applyBorder="1" applyAlignment="1">
      <alignment horizontal="center"/>
    </xf>
    <xf numFmtId="0" fontId="14" fillId="0" borderId="2" xfId="0" applyFont="1" applyBorder="1" applyAlignment="1">
      <alignment horizontal="center" wrapText="1"/>
    </xf>
    <xf numFmtId="0" fontId="14" fillId="0" borderId="2" xfId="0" applyFont="1" applyBorder="1" applyAlignment="1">
      <alignment horizontal="center"/>
    </xf>
    <xf numFmtId="0" fontId="14" fillId="0" borderId="0" xfId="0" applyFont="1"/>
    <xf numFmtId="0" fontId="15" fillId="0" borderId="0" xfId="0" applyFont="1"/>
    <xf numFmtId="0" fontId="14" fillId="0" borderId="4" xfId="0" applyFont="1" applyBorder="1" applyAlignment="1">
      <alignment horizontal="center" wrapText="1"/>
    </xf>
    <xf numFmtId="0" fontId="9" fillId="0" borderId="4" xfId="0" applyFont="1" applyBorder="1" applyAlignment="1">
      <alignment horizontal="center"/>
    </xf>
    <xf numFmtId="0" fontId="9" fillId="0" borderId="2" xfId="0" applyFont="1" applyBorder="1" applyAlignment="1">
      <alignment horizontal="center" wrapText="1"/>
    </xf>
    <xf numFmtId="0" fontId="9" fillId="0" borderId="2" xfId="0" applyFont="1" applyBorder="1" applyAlignment="1">
      <alignment horizontal="center"/>
    </xf>
    <xf numFmtId="0" fontId="9" fillId="0" borderId="4" xfId="0" applyFont="1" applyBorder="1" applyAlignment="1">
      <alignment horizontal="center" wrapText="1"/>
    </xf>
    <xf numFmtId="0" fontId="16" fillId="0" borderId="2" xfId="0" applyFont="1" applyBorder="1" applyAlignment="1">
      <alignment horizontal="center"/>
    </xf>
    <xf numFmtId="49" fontId="9" fillId="4" borderId="2" xfId="0" applyNumberFormat="1" applyFont="1" applyFill="1" applyBorder="1" applyAlignment="1">
      <alignment horizontal="center"/>
    </xf>
    <xf numFmtId="0" fontId="9" fillId="4" borderId="4" xfId="0" applyFont="1" applyFill="1" applyBorder="1" applyAlignment="1">
      <alignment horizontal="center"/>
    </xf>
    <xf numFmtId="0" fontId="9" fillId="4" borderId="2" xfId="0" applyFont="1" applyFill="1" applyBorder="1" applyAlignment="1">
      <alignment horizontal="center"/>
    </xf>
    <xf numFmtId="0" fontId="9" fillId="4" borderId="2" xfId="0" applyFont="1" applyFill="1" applyBorder="1" applyAlignment="1">
      <alignment horizontal="center" wrapText="1"/>
    </xf>
    <xf numFmtId="0" fontId="9" fillId="4" borderId="2" xfId="0" applyFont="1" applyFill="1" applyBorder="1" applyAlignment="1">
      <alignment horizontal="center"/>
    </xf>
    <xf numFmtId="0" fontId="14" fillId="4" borderId="4" xfId="0" applyFont="1" applyFill="1" applyBorder="1" applyAlignment="1">
      <alignment horizontal="center" wrapText="1"/>
    </xf>
    <xf numFmtId="0" fontId="9" fillId="4" borderId="0" xfId="0" applyFont="1" applyFill="1"/>
    <xf numFmtId="0" fontId="4" fillId="4" borderId="0" xfId="0" applyFont="1" applyFill="1"/>
    <xf numFmtId="0" fontId="9" fillId="0" borderId="4" xfId="0" applyFont="1" applyBorder="1" applyAlignment="1">
      <alignment horizontal="center"/>
    </xf>
    <xf numFmtId="0" fontId="14" fillId="4" borderId="2" xfId="0" applyFont="1" applyFill="1" applyBorder="1" applyAlignment="1">
      <alignment horizontal="center" wrapText="1"/>
    </xf>
    <xf numFmtId="0" fontId="9" fillId="4" borderId="4" xfId="0" applyFont="1" applyFill="1" applyBorder="1" applyAlignment="1">
      <alignment horizontal="center"/>
    </xf>
    <xf numFmtId="49" fontId="14" fillId="4" borderId="2" xfId="0" applyNumberFormat="1" applyFont="1" applyFill="1" applyBorder="1" applyAlignment="1">
      <alignment horizontal="center"/>
    </xf>
    <xf numFmtId="0" fontId="14" fillId="4" borderId="4" xfId="0" applyFont="1" applyFill="1" applyBorder="1" applyAlignment="1">
      <alignment horizontal="center"/>
    </xf>
    <xf numFmtId="0" fontId="14" fillId="4" borderId="2" xfId="0" applyFont="1" applyFill="1" applyBorder="1" applyAlignment="1">
      <alignment horizontal="center"/>
    </xf>
    <xf numFmtId="0" fontId="14" fillId="4" borderId="2" xfId="0" applyFont="1" applyFill="1" applyBorder="1" applyAlignment="1">
      <alignment horizontal="center"/>
    </xf>
    <xf numFmtId="0" fontId="14" fillId="4" borderId="0" xfId="0" applyFont="1" applyFill="1"/>
    <xf numFmtId="0" fontId="15" fillId="4" borderId="0" xfId="0" applyFont="1" applyFill="1"/>
    <xf numFmtId="49" fontId="1" fillId="2" borderId="0" xfId="0" applyNumberFormat="1" applyFont="1" applyFill="1" applyAlignment="1">
      <alignment horizontal="center" vertical="top"/>
    </xf>
    <xf numFmtId="49" fontId="2" fillId="3" borderId="0" xfId="0" applyNumberFormat="1" applyFont="1" applyFill="1" applyAlignment="1">
      <alignment horizontal="left" vertical="top"/>
    </xf>
    <xf numFmtId="49" fontId="2" fillId="5" borderId="2" xfId="0" applyNumberFormat="1" applyFont="1" applyFill="1" applyBorder="1" applyAlignment="1">
      <alignment horizontal="center" vertical="top"/>
    </xf>
    <xf numFmtId="49" fontId="2" fillId="5" borderId="7" xfId="0" applyNumberFormat="1" applyFont="1" applyFill="1" applyBorder="1" applyAlignment="1">
      <alignment horizontal="center" vertical="top"/>
    </xf>
    <xf numFmtId="0" fontId="2" fillId="0" borderId="7" xfId="0" applyFont="1" applyBorder="1" applyAlignment="1">
      <alignment horizontal="center" vertical="top" wrapText="1"/>
    </xf>
    <xf numFmtId="0" fontId="2" fillId="0" borderId="7" xfId="0" applyFont="1" applyBorder="1" applyAlignment="1">
      <alignment horizontal="left" vertical="top" wrapText="1"/>
    </xf>
    <xf numFmtId="0" fontId="2" fillId="0" borderId="7" xfId="0" applyFont="1" applyBorder="1" applyAlignment="1">
      <alignment horizontal="center" vertical="top" wrapText="1"/>
    </xf>
    <xf numFmtId="0" fontId="2" fillId="0" borderId="2" xfId="0" applyFont="1" applyBorder="1" applyAlignment="1">
      <alignment horizontal="center" vertical="top" wrapText="1"/>
    </xf>
    <xf numFmtId="49" fontId="2" fillId="5" borderId="2" xfId="0" applyNumberFormat="1" applyFont="1" applyFill="1" applyBorder="1" applyAlignment="1">
      <alignment horizontal="center" vertical="top"/>
    </xf>
    <xf numFmtId="0" fontId="2" fillId="3" borderId="2" xfId="0" applyFont="1" applyFill="1" applyBorder="1" applyAlignment="1">
      <alignment horizontal="center" vertical="top" wrapText="1"/>
    </xf>
    <xf numFmtId="49" fontId="2" fillId="5" borderId="7" xfId="0" applyNumberFormat="1" applyFont="1" applyFill="1" applyBorder="1" applyAlignment="1">
      <alignment horizontal="center" vertical="top"/>
    </xf>
    <xf numFmtId="0" fontId="2" fillId="3" borderId="7" xfId="0" applyFont="1" applyFill="1" applyBorder="1" applyAlignment="1">
      <alignment horizontal="left" vertical="top" wrapText="1"/>
    </xf>
    <xf numFmtId="0" fontId="2" fillId="5" borderId="5" xfId="0" applyFont="1" applyFill="1" applyBorder="1" applyAlignment="1">
      <alignment horizontal="center" vertical="top"/>
    </xf>
    <xf numFmtId="0" fontId="2" fillId="5" borderId="5" xfId="0" applyFont="1" applyFill="1" applyBorder="1" applyAlignment="1">
      <alignment horizontal="center" vertical="top"/>
    </xf>
    <xf numFmtId="49" fontId="2" fillId="5" borderId="5" xfId="0" applyNumberFormat="1" applyFont="1" applyFill="1" applyBorder="1" applyAlignment="1">
      <alignment horizontal="center" vertical="center" wrapText="1"/>
    </xf>
    <xf numFmtId="0" fontId="17" fillId="3" borderId="6" xfId="0" applyFont="1" applyFill="1" applyBorder="1" applyAlignment="1"/>
    <xf numFmtId="0" fontId="18" fillId="3" borderId="6" xfId="0" applyFont="1" applyFill="1" applyBorder="1" applyAlignment="1"/>
    <xf numFmtId="0" fontId="18" fillId="3" borderId="6" xfId="0" applyFont="1" applyFill="1" applyBorder="1" applyAlignment="1">
      <alignment horizontal="center"/>
    </xf>
    <xf numFmtId="0" fontId="2" fillId="3" borderId="6" xfId="0" applyFont="1" applyFill="1" applyBorder="1" applyAlignment="1">
      <alignment horizontal="left" vertical="top" wrapText="1"/>
    </xf>
    <xf numFmtId="0" fontId="2" fillId="3" borderId="6" xfId="0" applyFont="1" applyFill="1" applyBorder="1" applyAlignment="1">
      <alignment horizontal="center" vertical="top"/>
    </xf>
    <xf numFmtId="0" fontId="5" fillId="3" borderId="6" xfId="0" applyFont="1" applyFill="1" applyBorder="1" applyAlignment="1"/>
    <xf numFmtId="0" fontId="19" fillId="4" borderId="2" xfId="0" applyFont="1" applyFill="1" applyBorder="1" applyAlignment="1">
      <alignment horizontal="center" vertical="center" wrapText="1"/>
    </xf>
    <xf numFmtId="49" fontId="2" fillId="5" borderId="5" xfId="0" applyNumberFormat="1" applyFont="1" applyFill="1" applyBorder="1" applyAlignment="1">
      <alignment horizontal="center" vertical="top"/>
    </xf>
    <xf numFmtId="0" fontId="2" fillId="0" borderId="2" xfId="0" applyFont="1" applyBorder="1" applyAlignment="1">
      <alignment vertical="top" wrapText="1"/>
    </xf>
    <xf numFmtId="0" fontId="2" fillId="0" borderId="2" xfId="0" applyFont="1" applyBorder="1" applyAlignment="1">
      <alignment vertical="top"/>
    </xf>
    <xf numFmtId="0" fontId="2" fillId="0" borderId="2" xfId="0" applyFont="1" applyBorder="1" applyAlignment="1">
      <alignment vertical="top"/>
    </xf>
    <xf numFmtId="0" fontId="2" fillId="0" borderId="2" xfId="0" applyFont="1" applyBorder="1" applyAlignment="1">
      <alignment vertical="top" wrapText="1"/>
    </xf>
    <xf numFmtId="0" fontId="2" fillId="0" borderId="7" xfId="0" applyFont="1" applyBorder="1" applyAlignment="1">
      <alignment horizontal="center" vertical="top"/>
    </xf>
    <xf numFmtId="0" fontId="2" fillId="0" borderId="7" xfId="0" applyFont="1" applyBorder="1" applyAlignment="1">
      <alignment horizontal="center" vertical="top" wrapText="1"/>
    </xf>
    <xf numFmtId="0" fontId="2" fillId="0" borderId="7" xfId="0" applyFont="1" applyBorder="1" applyAlignment="1">
      <alignment horizontal="left" vertical="top" wrapText="1"/>
    </xf>
    <xf numFmtId="0" fontId="2" fillId="0" borderId="7" xfId="0" applyFont="1" applyBorder="1" applyAlignment="1">
      <alignment vertical="top" wrapText="1"/>
    </xf>
    <xf numFmtId="0" fontId="2" fillId="0" borderId="7" xfId="0" applyFont="1" applyBorder="1" applyAlignment="1">
      <alignment vertical="top"/>
    </xf>
    <xf numFmtId="0" fontId="2" fillId="0" borderId="9" xfId="0" applyFont="1" applyBorder="1" applyAlignment="1">
      <alignment horizontal="left" vertical="top" wrapText="1"/>
    </xf>
    <xf numFmtId="0" fontId="5" fillId="3" borderId="2" xfId="0" applyFont="1" applyFill="1" applyBorder="1" applyAlignment="1">
      <alignment horizontal="left" vertical="top" wrapText="1"/>
    </xf>
    <xf numFmtId="0" fontId="2" fillId="3" borderId="2" xfId="0" applyFont="1" applyFill="1" applyBorder="1" applyAlignment="1">
      <alignment horizontal="left" vertical="top" wrapText="1"/>
    </xf>
    <xf numFmtId="0" fontId="2" fillId="0" borderId="7" xfId="0" applyFont="1" applyBorder="1" applyAlignment="1">
      <alignment horizontal="center" vertical="top"/>
    </xf>
    <xf numFmtId="0" fontId="2" fillId="0" borderId="7" xfId="0" applyFont="1" applyBorder="1" applyAlignment="1">
      <alignment vertical="top"/>
    </xf>
    <xf numFmtId="0" fontId="5" fillId="0" borderId="7" xfId="0" applyFont="1" applyBorder="1" applyAlignment="1">
      <alignment horizontal="left" vertical="top" wrapText="1"/>
    </xf>
    <xf numFmtId="0" fontId="2" fillId="3" borderId="2" xfId="0" applyFont="1" applyFill="1" applyBorder="1" applyAlignment="1">
      <alignment horizontal="center" vertical="top" wrapText="1"/>
    </xf>
    <xf numFmtId="0" fontId="2" fillId="0" borderId="4" xfId="0" applyFont="1" applyBorder="1" applyAlignment="1">
      <alignment horizontal="left" vertical="top" wrapText="1"/>
    </xf>
    <xf numFmtId="0" fontId="5" fillId="3" borderId="2" xfId="0" applyFont="1" applyFill="1" applyBorder="1" applyAlignment="1">
      <alignment horizontal="left" vertical="top" wrapText="1"/>
    </xf>
    <xf numFmtId="164" fontId="2" fillId="3" borderId="2" xfId="0" applyNumberFormat="1" applyFont="1" applyFill="1" applyBorder="1" applyAlignment="1">
      <alignment horizontal="center" vertical="top" wrapText="1"/>
    </xf>
    <xf numFmtId="0" fontId="0" fillId="3" borderId="2" xfId="0" applyFont="1" applyFill="1" applyBorder="1" applyAlignment="1">
      <alignment horizontal="center" vertical="top" wrapText="1"/>
    </xf>
    <xf numFmtId="0" fontId="0" fillId="3" borderId="2" xfId="0" applyFont="1" applyFill="1" applyBorder="1" applyAlignment="1">
      <alignment vertical="top" wrapText="1"/>
    </xf>
    <xf numFmtId="164" fontId="2" fillId="0" borderId="2" xfId="0" applyNumberFormat="1" applyFont="1" applyBorder="1" applyAlignment="1">
      <alignment horizontal="center" vertical="top"/>
    </xf>
    <xf numFmtId="0" fontId="2" fillId="3" borderId="7" xfId="0" applyFont="1" applyFill="1" applyBorder="1" applyAlignment="1">
      <alignment horizontal="center" vertical="top"/>
    </xf>
    <xf numFmtId="0" fontId="2" fillId="3" borderId="7" xfId="0" applyFont="1" applyFill="1" applyBorder="1" applyAlignment="1">
      <alignment horizontal="center" vertical="top" wrapText="1"/>
    </xf>
    <xf numFmtId="0" fontId="2" fillId="0" borderId="23" xfId="0" applyFont="1" applyBorder="1" applyAlignment="1">
      <alignment horizontal="left" vertical="top" wrapText="1"/>
    </xf>
    <xf numFmtId="0" fontId="2" fillId="3" borderId="7" xfId="0" applyFont="1" applyFill="1" applyBorder="1" applyAlignment="1">
      <alignment horizontal="center" vertical="top" wrapText="1"/>
    </xf>
    <xf numFmtId="0" fontId="5" fillId="3" borderId="7" xfId="0" applyFont="1" applyFill="1" applyBorder="1" applyAlignment="1">
      <alignment horizontal="left" vertical="top" wrapText="1"/>
    </xf>
    <xf numFmtId="0" fontId="2" fillId="9" borderId="2" xfId="0" applyFont="1" applyFill="1" applyBorder="1" applyAlignment="1">
      <alignment horizontal="left" vertical="top" wrapText="1"/>
    </xf>
    <xf numFmtId="0" fontId="7" fillId="0" borderId="2" xfId="0" applyFont="1" applyBorder="1" applyAlignment="1">
      <alignment horizontal="left" vertical="top" wrapText="1"/>
    </xf>
    <xf numFmtId="0" fontId="2" fillId="0" borderId="2" xfId="0" applyFont="1" applyBorder="1" applyAlignment="1">
      <alignment horizontal="left" vertical="top" wrapText="1"/>
    </xf>
    <xf numFmtId="49" fontId="1" fillId="2" borderId="0" xfId="0" applyNumberFormat="1" applyFont="1" applyFill="1" applyAlignment="1">
      <alignment horizontal="center" wrapText="1"/>
    </xf>
    <xf numFmtId="0" fontId="4" fillId="5" borderId="0" xfId="0" applyFont="1" applyFill="1" applyAlignment="1">
      <alignment wrapText="1"/>
    </xf>
    <xf numFmtId="0" fontId="0" fillId="0" borderId="0" xfId="0" applyFont="1" applyAlignment="1">
      <alignment wrapText="1"/>
    </xf>
    <xf numFmtId="49" fontId="2" fillId="3" borderId="0" xfId="0" applyNumberFormat="1" applyFont="1" applyFill="1" applyAlignment="1">
      <alignment horizontal="left" wrapText="1"/>
    </xf>
    <xf numFmtId="0" fontId="2" fillId="3" borderId="19" xfId="0" applyFont="1" applyFill="1" applyBorder="1" applyAlignment="1">
      <alignment horizontal="left" wrapText="1"/>
    </xf>
    <xf numFmtId="0" fontId="2" fillId="3" borderId="19" xfId="0" applyFont="1" applyFill="1" applyBorder="1" applyAlignment="1">
      <alignment horizontal="center" wrapText="1"/>
    </xf>
    <xf numFmtId="0" fontId="2" fillId="3" borderId="10" xfId="0" applyFont="1" applyFill="1" applyBorder="1" applyAlignment="1">
      <alignment horizontal="left" wrapText="1"/>
    </xf>
    <xf numFmtId="49" fontId="2" fillId="5" borderId="2" xfId="0" applyNumberFormat="1" applyFont="1" applyFill="1" applyBorder="1" applyAlignment="1">
      <alignment horizontal="center" vertical="center" wrapText="1"/>
    </xf>
    <xf numFmtId="49" fontId="2" fillId="12" borderId="2" xfId="0" applyNumberFormat="1"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12" borderId="5" xfId="0" applyFont="1" applyFill="1" applyBorder="1" applyAlignment="1">
      <alignment horizontal="center" vertical="center" wrapText="1"/>
    </xf>
    <xf numFmtId="49" fontId="2" fillId="12" borderId="5" xfId="0" applyNumberFormat="1" applyFont="1" applyFill="1" applyBorder="1" applyAlignment="1">
      <alignment horizontal="center" vertical="center" wrapText="1"/>
    </xf>
    <xf numFmtId="0" fontId="2" fillId="0" borderId="0" xfId="0" applyFont="1" applyAlignment="1">
      <alignment horizontal="center" vertical="center" wrapText="1"/>
    </xf>
    <xf numFmtId="0" fontId="3" fillId="3" borderId="6" xfId="0" applyFont="1" applyFill="1" applyBorder="1" applyAlignment="1">
      <alignment horizontal="center" wrapText="1"/>
    </xf>
    <xf numFmtId="0" fontId="3" fillId="3" borderId="11" xfId="0" applyFont="1" applyFill="1" applyBorder="1" applyAlignment="1">
      <alignment horizontal="center" wrapText="1"/>
    </xf>
    <xf numFmtId="0" fontId="2" fillId="3" borderId="13" xfId="0" applyFont="1" applyFill="1" applyBorder="1" applyAlignment="1">
      <alignment horizontal="left" wrapText="1"/>
    </xf>
    <xf numFmtId="0" fontId="2" fillId="8" borderId="2"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3" fillId="3" borderId="0" xfId="0" applyFont="1" applyFill="1" applyAlignment="1">
      <alignment horizontal="center" wrapText="1"/>
    </xf>
    <xf numFmtId="49" fontId="2" fillId="11" borderId="5" xfId="0" applyNumberFormat="1" applyFont="1" applyFill="1" applyBorder="1" applyAlignment="1">
      <alignment horizontal="center" vertical="center" wrapText="1"/>
    </xf>
    <xf numFmtId="0" fontId="2" fillId="3" borderId="0" xfId="0" applyFont="1" applyFill="1" applyAlignment="1">
      <alignment horizontal="left" wrapText="1"/>
    </xf>
    <xf numFmtId="0" fontId="3" fillId="4" borderId="4" xfId="0" applyFont="1" applyFill="1" applyBorder="1" applyAlignment="1">
      <alignment horizontal="center"/>
    </xf>
    <xf numFmtId="0" fontId="4" fillId="0" borderId="5" xfId="0" applyFont="1" applyBorder="1"/>
    <xf numFmtId="0" fontId="1" fillId="2" borderId="0" xfId="0" applyFont="1" applyFill="1" applyAlignment="1">
      <alignment horizontal="center"/>
    </xf>
    <xf numFmtId="0" fontId="0" fillId="0" borderId="0" xfId="0" applyFont="1" applyAlignment="1"/>
    <xf numFmtId="0" fontId="3" fillId="4" borderId="7" xfId="0" applyFont="1" applyFill="1" applyBorder="1" applyAlignment="1">
      <alignment horizontal="center" vertical="center"/>
    </xf>
    <xf numFmtId="0" fontId="4" fillId="0" borderId="8" xfId="0" applyFont="1" applyBorder="1"/>
    <xf numFmtId="0" fontId="4" fillId="0" borderId="9" xfId="0" applyFont="1" applyBorder="1"/>
    <xf numFmtId="0" fontId="2" fillId="3" borderId="20" xfId="0" applyFont="1" applyFill="1" applyBorder="1" applyAlignment="1">
      <alignment horizontal="left" wrapText="1"/>
    </xf>
    <xf numFmtId="0" fontId="4" fillId="0" borderId="21" xfId="0" applyFont="1" applyBorder="1" applyAlignment="1">
      <alignment wrapText="1"/>
    </xf>
    <xf numFmtId="0" fontId="4" fillId="0" borderId="22" xfId="0" applyFont="1" applyBorder="1" applyAlignment="1">
      <alignment wrapText="1"/>
    </xf>
    <xf numFmtId="0" fontId="3" fillId="4" borderId="4" xfId="0" applyFont="1" applyFill="1" applyBorder="1" applyAlignment="1">
      <alignment horizontal="center" vertical="top" wrapText="1"/>
    </xf>
    <xf numFmtId="0" fontId="4" fillId="0" borderId="5" xfId="0" applyFont="1" applyBorder="1" applyAlignment="1">
      <alignment wrapText="1"/>
    </xf>
    <xf numFmtId="0" fontId="1" fillId="2" borderId="0" xfId="0" applyFont="1" applyFill="1" applyAlignment="1">
      <alignment horizontal="center" wrapText="1"/>
    </xf>
    <xf numFmtId="0" fontId="0" fillId="0" borderId="0" xfId="0" applyFont="1" applyAlignment="1">
      <alignment wrapText="1"/>
    </xf>
    <xf numFmtId="0" fontId="1" fillId="2" borderId="12" xfId="0" applyFont="1" applyFill="1" applyBorder="1" applyAlignment="1">
      <alignment horizontal="center"/>
    </xf>
    <xf numFmtId="0" fontId="4" fillId="0" borderId="12" xfId="0" applyFont="1" applyBorder="1"/>
    <xf numFmtId="0" fontId="2" fillId="0" borderId="7" xfId="0" applyFont="1" applyBorder="1" applyAlignment="1">
      <alignment horizontal="center" vertical="top"/>
    </xf>
    <xf numFmtId="0" fontId="2" fillId="3" borderId="7" xfId="0" applyFont="1" applyFill="1" applyBorder="1" applyAlignment="1">
      <alignment horizontal="center" vertical="top" wrapText="1"/>
    </xf>
    <xf numFmtId="0" fontId="2" fillId="0" borderId="4" xfId="0" applyFont="1" applyBorder="1" applyAlignment="1">
      <alignment horizontal="left" wrapText="1"/>
    </xf>
    <xf numFmtId="0" fontId="4" fillId="0" borderId="14" xfId="0" applyFont="1" applyBorder="1"/>
    <xf numFmtId="0" fontId="3" fillId="0" borderId="4" xfId="0" applyFont="1" applyBorder="1" applyAlignment="1">
      <alignment horizontal="left" wrapText="1"/>
    </xf>
    <xf numFmtId="0" fontId="2" fillId="10" borderId="4" xfId="0" applyFont="1" applyFill="1" applyBorder="1" applyAlignment="1">
      <alignment horizontal="left" wrapText="1"/>
    </xf>
    <xf numFmtId="0" fontId="9" fillId="0" borderId="4" xfId="0" applyFont="1" applyBorder="1" applyAlignment="1">
      <alignment wrapText="1"/>
    </xf>
    <xf numFmtId="0" fontId="10" fillId="0" borderId="4" xfId="0" applyFont="1" applyBorder="1"/>
    <xf numFmtId="0" fontId="11" fillId="0" borderId="4" xfId="0" applyFont="1" applyBorder="1" applyAlignment="1">
      <alignment horizontal="left" wrapText="1"/>
    </xf>
    <xf numFmtId="0" fontId="2" fillId="9" borderId="4" xfId="0" applyFont="1" applyFill="1" applyBorder="1" applyAlignment="1">
      <alignment horizontal="left" wrapText="1"/>
    </xf>
    <xf numFmtId="0" fontId="3" fillId="0" borderId="4" xfId="0" applyFont="1" applyBorder="1" applyAlignment="1">
      <alignment horizontal="left"/>
    </xf>
    <xf numFmtId="0" fontId="2" fillId="0" borderId="4" xfId="0" applyFont="1" applyBorder="1" applyAlignment="1">
      <alignment horizontal="left"/>
    </xf>
  </cellXfs>
  <cellStyles count="1">
    <cellStyle name="Normal" xfId="0" builtinId="0"/>
  </cellStyles>
  <dxfs count="13">
    <dxf>
      <fill>
        <patternFill patternType="solid">
          <fgColor rgb="FFB7E1CD"/>
          <bgColor rgb="FFB7E1CD"/>
        </patternFill>
      </fill>
    </dxf>
    <dxf>
      <font>
        <color rgb="FF000000"/>
      </font>
      <fill>
        <patternFill patternType="solid">
          <fgColor rgb="FFF3F3F3"/>
          <bgColor rgb="FFF3F3F3"/>
        </patternFill>
      </fill>
      <border>
        <right style="thin">
          <color rgb="FFFFFFFF"/>
        </right>
      </border>
    </dxf>
    <dxf>
      <font>
        <color rgb="FF000000"/>
      </font>
      <fill>
        <patternFill patternType="solid">
          <fgColor rgb="FFF3F3F3"/>
          <bgColor rgb="FFF3F3F3"/>
        </patternFill>
      </fill>
      <border>
        <right style="thin">
          <color rgb="FFFFFFFF"/>
        </right>
      </border>
    </dxf>
    <dxf>
      <font>
        <color rgb="FF000000"/>
      </font>
      <fill>
        <patternFill patternType="solid">
          <fgColor rgb="FFF3F3F3"/>
          <bgColor rgb="FFF3F3F3"/>
        </patternFill>
      </fill>
      <border>
        <right style="thin">
          <color rgb="FFFFFFFF"/>
        </right>
      </border>
    </dxf>
    <dxf>
      <font>
        <color rgb="FFFFFFFF"/>
      </font>
      <fill>
        <patternFill patternType="solid">
          <fgColor rgb="FF666666"/>
          <bgColor rgb="FF666666"/>
        </patternFill>
      </fill>
      <border>
        <bottom style="thin">
          <color rgb="FFFFFFFF"/>
        </bottom>
      </border>
    </dxf>
    <dxf>
      <font>
        <color rgb="FFFFFFFF"/>
      </font>
      <fill>
        <patternFill patternType="solid">
          <fgColor rgb="FF666666"/>
          <bgColor rgb="FF666666"/>
        </patternFill>
      </fill>
      <border>
        <bottom style="thin">
          <color rgb="FFFFFFFF"/>
        </bottom>
      </border>
    </dxf>
    <dxf>
      <font>
        <color rgb="FFFFFFFF"/>
      </font>
      <fill>
        <patternFill patternType="solid">
          <fgColor rgb="FF666666"/>
          <bgColor rgb="FF666666"/>
        </patternFill>
      </fill>
      <border>
        <bottom style="thin">
          <color rgb="FFFFFFFF"/>
        </bottom>
      </border>
    </dxf>
    <dxf>
      <font>
        <color rgb="FF000000"/>
      </font>
      <fill>
        <patternFill patternType="solid">
          <fgColor rgb="FFD9D9D9"/>
          <bgColor rgb="FFD9D9D9"/>
        </patternFill>
      </fill>
      <border>
        <top style="thin">
          <color rgb="FFFFFFFF"/>
        </top>
      </border>
    </dxf>
    <dxf>
      <font>
        <color rgb="FF000000"/>
      </font>
      <fill>
        <patternFill patternType="solid">
          <fgColor rgb="FFD9D9D9"/>
          <bgColor rgb="FFD9D9D9"/>
        </patternFill>
      </fill>
      <border>
        <top style="thin">
          <color rgb="FFFFFFFF"/>
        </top>
      </border>
    </dxf>
    <dxf>
      <font>
        <color rgb="FF000000"/>
      </font>
      <fill>
        <patternFill patternType="solid">
          <fgColor rgb="FFD9D9D9"/>
          <bgColor rgb="FFD9D9D9"/>
        </patternFill>
      </fill>
      <border>
        <top style="thin">
          <color rgb="FFFFFFFF"/>
        </top>
      </border>
    </dxf>
    <dxf>
      <font>
        <b/>
        <color rgb="FF000000"/>
      </font>
      <fill>
        <patternFill patternType="solid">
          <fgColor rgb="FFD9D9D9"/>
          <bgColor rgb="FFD9D9D9"/>
        </patternFill>
      </fill>
      <border>
        <top style="double">
          <color rgb="FF000000"/>
        </top>
      </border>
    </dxf>
    <dxf>
      <font>
        <color rgb="FFFFFFFF"/>
      </font>
      <fill>
        <patternFill patternType="solid">
          <fgColor rgb="FF666666"/>
          <bgColor rgb="FF666666"/>
        </patternFill>
      </fill>
      <border>
        <bottom style="thin">
          <color rgb="FFFFFFFF"/>
        </bottom>
      </border>
    </dxf>
    <dxf>
      <font>
        <color rgb="FF000000"/>
      </font>
      <fill>
        <patternFill patternType="solid">
          <fgColor rgb="FFFFFFFF"/>
          <bgColor rgb="FFFFFFFF"/>
        </patternFill>
      </fill>
    </dxf>
  </dxfs>
  <tableStyles count="1">
    <tableStyle name="Google Sheets Pivot Table Style" table="0" count="12">
      <tableStyleElement type="wholeTable" dxfId="12"/>
      <tableStyleElement type="headerRow" dxfId="11"/>
      <tableStyleElement type="totalRow" dxfId="10"/>
      <tableStyleElement type="firstSubtotalRow" dxfId="9"/>
      <tableStyleElement type="secondSubtotalRow" dxfId="8"/>
      <tableStyleElement type="thirdSubtotalRow" dxfId="7"/>
      <tableStyleElement type="firstColumnSubheading" dxfId="6"/>
      <tableStyleElement type="secondColumnSubheading" dxfId="5"/>
      <tableStyleElement type="thirdColumnSubheading" dxfId="4"/>
      <tableStyleElement type="firstRowSubheading" dxfId="3"/>
      <tableStyleElement type="secondRowSubheading" dxfId="2"/>
      <tableStyleElement type="thirdRowSubheading" dxfId="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1"/>
  <c:style val="2"/>
  <c:chart>
    <c:autoTitleDeleted val="1"/>
    <c:plotArea>
      <c:layout>
        <c:manualLayout>
          <c:xMode val="edge"/>
          <c:yMode val="edge"/>
          <c:x val="7.0892933811854103E-2"/>
          <c:y val="0.11491935483870969"/>
          <c:w val="0.75801753656610993"/>
          <c:h val="0.75806451612903236"/>
        </c:manualLayout>
      </c:layout>
      <c:barChart>
        <c:barDir val="col"/>
        <c:grouping val="clustered"/>
        <c:varyColors val="1"/>
        <c:ser>
          <c:idx val="0"/>
          <c:order val="0"/>
          <c:tx>
            <c:strRef>
              <c:f>'General Analysis'!$B$3</c:f>
              <c:strCache>
                <c:ptCount val="1"/>
                <c:pt idx="0">
                  <c:v>Search engines</c:v>
                </c:pt>
              </c:strCache>
            </c:strRef>
          </c:tx>
          <c:spPr>
            <a:solidFill>
              <a:srgbClr val="3366CC"/>
            </a:solidFill>
          </c:spPr>
          <c:invertIfNegative val="1"/>
          <c:cat>
            <c:numRef>
              <c:f>'General Analysis'!$A$4:$A$18</c:f>
              <c:numCache>
                <c:formatCode>General</c:formatCode>
                <c:ptCount val="15"/>
                <c:pt idx="0">
                  <c:v>2017</c:v>
                </c:pt>
                <c:pt idx="1">
                  <c:v>2016</c:v>
                </c:pt>
                <c:pt idx="2">
                  <c:v>2015</c:v>
                </c:pt>
                <c:pt idx="3">
                  <c:v>2014</c:v>
                </c:pt>
                <c:pt idx="4">
                  <c:v>2013</c:v>
                </c:pt>
                <c:pt idx="5">
                  <c:v>2012</c:v>
                </c:pt>
                <c:pt idx="6">
                  <c:v>2011</c:v>
                </c:pt>
                <c:pt idx="7">
                  <c:v>2010</c:v>
                </c:pt>
                <c:pt idx="8">
                  <c:v>2009</c:v>
                </c:pt>
                <c:pt idx="9">
                  <c:v>2008</c:v>
                </c:pt>
                <c:pt idx="10">
                  <c:v>2007</c:v>
                </c:pt>
                <c:pt idx="11">
                  <c:v>2006</c:v>
                </c:pt>
                <c:pt idx="12">
                  <c:v>2005</c:v>
                </c:pt>
                <c:pt idx="13">
                  <c:v>2004</c:v>
                </c:pt>
                <c:pt idx="14">
                  <c:v>2003</c:v>
                </c:pt>
              </c:numCache>
            </c:numRef>
          </c:cat>
          <c:val>
            <c:numRef>
              <c:f>'General Analysis'!$B$4:$B$18</c:f>
              <c:numCache>
                <c:formatCode>General</c:formatCode>
                <c:ptCount val="15"/>
                <c:pt idx="0">
                  <c:v>15</c:v>
                </c:pt>
                <c:pt idx="1">
                  <c:v>19</c:v>
                </c:pt>
                <c:pt idx="2">
                  <c:v>15</c:v>
                </c:pt>
                <c:pt idx="3">
                  <c:v>36</c:v>
                </c:pt>
                <c:pt idx="4">
                  <c:v>19</c:v>
                </c:pt>
                <c:pt idx="5">
                  <c:v>32</c:v>
                </c:pt>
                <c:pt idx="6">
                  <c:v>28</c:v>
                </c:pt>
                <c:pt idx="7">
                  <c:v>29</c:v>
                </c:pt>
                <c:pt idx="8">
                  <c:v>30</c:v>
                </c:pt>
                <c:pt idx="9">
                  <c:v>40</c:v>
                </c:pt>
                <c:pt idx="10">
                  <c:v>31</c:v>
                </c:pt>
                <c:pt idx="11">
                  <c:v>29</c:v>
                </c:pt>
                <c:pt idx="12">
                  <c:v>15</c:v>
                </c:pt>
                <c:pt idx="13">
                  <c:v>20</c:v>
                </c:pt>
                <c:pt idx="14">
                  <c:v>25</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Lst>
        </c:ser>
        <c:ser>
          <c:idx val="1"/>
          <c:order val="1"/>
          <c:tx>
            <c:strRef>
              <c:f>'General Analysis'!$C$3</c:f>
              <c:strCache>
                <c:ptCount val="1"/>
                <c:pt idx="0">
                  <c:v>1st Filter</c:v>
                </c:pt>
              </c:strCache>
            </c:strRef>
          </c:tx>
          <c:spPr>
            <a:solidFill>
              <a:srgbClr val="DC3912"/>
            </a:solidFill>
          </c:spPr>
          <c:invertIfNegative val="1"/>
          <c:cat>
            <c:numRef>
              <c:f>'General Analysis'!$A$4:$A$18</c:f>
              <c:numCache>
                <c:formatCode>General</c:formatCode>
                <c:ptCount val="15"/>
                <c:pt idx="0">
                  <c:v>2017</c:v>
                </c:pt>
                <c:pt idx="1">
                  <c:v>2016</c:v>
                </c:pt>
                <c:pt idx="2">
                  <c:v>2015</c:v>
                </c:pt>
                <c:pt idx="3">
                  <c:v>2014</c:v>
                </c:pt>
                <c:pt idx="4">
                  <c:v>2013</c:v>
                </c:pt>
                <c:pt idx="5">
                  <c:v>2012</c:v>
                </c:pt>
                <c:pt idx="6">
                  <c:v>2011</c:v>
                </c:pt>
                <c:pt idx="7">
                  <c:v>2010</c:v>
                </c:pt>
                <c:pt idx="8">
                  <c:v>2009</c:v>
                </c:pt>
                <c:pt idx="9">
                  <c:v>2008</c:v>
                </c:pt>
                <c:pt idx="10">
                  <c:v>2007</c:v>
                </c:pt>
                <c:pt idx="11">
                  <c:v>2006</c:v>
                </c:pt>
                <c:pt idx="12">
                  <c:v>2005</c:v>
                </c:pt>
                <c:pt idx="13">
                  <c:v>2004</c:v>
                </c:pt>
                <c:pt idx="14">
                  <c:v>2003</c:v>
                </c:pt>
              </c:numCache>
            </c:numRef>
          </c:cat>
          <c:val>
            <c:numRef>
              <c:f>'General Analysis'!$C$4:$C$18</c:f>
              <c:numCache>
                <c:formatCode>General</c:formatCode>
                <c:ptCount val="15"/>
                <c:pt idx="0">
                  <c:v>5</c:v>
                </c:pt>
                <c:pt idx="1">
                  <c:v>9</c:v>
                </c:pt>
                <c:pt idx="2">
                  <c:v>5</c:v>
                </c:pt>
                <c:pt idx="3">
                  <c:v>17</c:v>
                </c:pt>
                <c:pt idx="4">
                  <c:v>11</c:v>
                </c:pt>
                <c:pt idx="5">
                  <c:v>23</c:v>
                </c:pt>
                <c:pt idx="6">
                  <c:v>17</c:v>
                </c:pt>
                <c:pt idx="7">
                  <c:v>17</c:v>
                </c:pt>
                <c:pt idx="8">
                  <c:v>18</c:v>
                </c:pt>
                <c:pt idx="9">
                  <c:v>24</c:v>
                </c:pt>
                <c:pt idx="10">
                  <c:v>17</c:v>
                </c:pt>
                <c:pt idx="11">
                  <c:v>13</c:v>
                </c:pt>
                <c:pt idx="12">
                  <c:v>7</c:v>
                </c:pt>
                <c:pt idx="13">
                  <c:v>5</c:v>
                </c:pt>
                <c:pt idx="14">
                  <c:v>12</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Lst>
        </c:ser>
        <c:ser>
          <c:idx val="2"/>
          <c:order val="2"/>
          <c:tx>
            <c:strRef>
              <c:f>'General Analysis'!$D$3</c:f>
              <c:strCache>
                <c:ptCount val="1"/>
                <c:pt idx="0">
                  <c:v>2nd Filter</c:v>
                </c:pt>
              </c:strCache>
            </c:strRef>
          </c:tx>
          <c:spPr>
            <a:solidFill>
              <a:srgbClr val="FF9900"/>
            </a:solidFill>
          </c:spPr>
          <c:invertIfNegative val="1"/>
          <c:cat>
            <c:numRef>
              <c:f>'General Analysis'!$A$4:$A$18</c:f>
              <c:numCache>
                <c:formatCode>General</c:formatCode>
                <c:ptCount val="15"/>
                <c:pt idx="0">
                  <c:v>2017</c:v>
                </c:pt>
                <c:pt idx="1">
                  <c:v>2016</c:v>
                </c:pt>
                <c:pt idx="2">
                  <c:v>2015</c:v>
                </c:pt>
                <c:pt idx="3">
                  <c:v>2014</c:v>
                </c:pt>
                <c:pt idx="4">
                  <c:v>2013</c:v>
                </c:pt>
                <c:pt idx="5">
                  <c:v>2012</c:v>
                </c:pt>
                <c:pt idx="6">
                  <c:v>2011</c:v>
                </c:pt>
                <c:pt idx="7">
                  <c:v>2010</c:v>
                </c:pt>
                <c:pt idx="8">
                  <c:v>2009</c:v>
                </c:pt>
                <c:pt idx="9">
                  <c:v>2008</c:v>
                </c:pt>
                <c:pt idx="10">
                  <c:v>2007</c:v>
                </c:pt>
                <c:pt idx="11">
                  <c:v>2006</c:v>
                </c:pt>
                <c:pt idx="12">
                  <c:v>2005</c:v>
                </c:pt>
                <c:pt idx="13">
                  <c:v>2004</c:v>
                </c:pt>
                <c:pt idx="14">
                  <c:v>2003</c:v>
                </c:pt>
              </c:numCache>
            </c:numRef>
          </c:cat>
          <c:val>
            <c:numRef>
              <c:f>'General Analysis'!$D$4:$D$18</c:f>
              <c:numCache>
                <c:formatCode>General</c:formatCode>
                <c:ptCount val="15"/>
                <c:pt idx="0">
                  <c:v>3</c:v>
                </c:pt>
                <c:pt idx="1">
                  <c:v>6</c:v>
                </c:pt>
                <c:pt idx="2">
                  <c:v>4</c:v>
                </c:pt>
                <c:pt idx="3">
                  <c:v>9</c:v>
                </c:pt>
                <c:pt idx="4">
                  <c:v>3</c:v>
                </c:pt>
                <c:pt idx="5">
                  <c:v>11</c:v>
                </c:pt>
                <c:pt idx="6">
                  <c:v>7</c:v>
                </c:pt>
                <c:pt idx="7">
                  <c:v>10</c:v>
                </c:pt>
                <c:pt idx="8">
                  <c:v>10</c:v>
                </c:pt>
                <c:pt idx="9">
                  <c:v>12</c:v>
                </c:pt>
                <c:pt idx="10">
                  <c:v>8</c:v>
                </c:pt>
                <c:pt idx="11">
                  <c:v>9</c:v>
                </c:pt>
                <c:pt idx="12">
                  <c:v>3</c:v>
                </c:pt>
                <c:pt idx="13">
                  <c:v>3</c:v>
                </c:pt>
                <c:pt idx="14">
                  <c:v>10</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Lst>
        </c:ser>
        <c:dLbls>
          <c:showLegendKey val="0"/>
          <c:showVal val="0"/>
          <c:showCatName val="0"/>
          <c:showSerName val="0"/>
          <c:showPercent val="0"/>
          <c:showBubbleSize val="0"/>
        </c:dLbls>
        <c:gapWidth val="150"/>
        <c:axId val="164191200"/>
        <c:axId val="164189568"/>
      </c:barChart>
      <c:catAx>
        <c:axId val="164191200"/>
        <c:scaling>
          <c:orientation val="minMax"/>
        </c:scaling>
        <c:delete val="0"/>
        <c:axPos val="b"/>
        <c:numFmt formatCode="General" sourceLinked="1"/>
        <c:majorTickMark val="cross"/>
        <c:minorTickMark val="cross"/>
        <c:tickLblPos val="nextTo"/>
        <c:txPr>
          <a:bodyPr/>
          <a:lstStyle/>
          <a:p>
            <a:pPr lvl="0">
              <a:defRPr sz="1000" b="0">
                <a:solidFill>
                  <a:srgbClr val="222222"/>
                </a:solidFill>
                <a:latin typeface="Roboto"/>
              </a:defRPr>
            </a:pPr>
            <a:endParaRPr lang="pt-BR"/>
          </a:p>
        </c:txPr>
        <c:crossAx val="164189568"/>
        <c:crosses val="autoZero"/>
        <c:auto val="1"/>
        <c:lblAlgn val="ctr"/>
        <c:lblOffset val="100"/>
        <c:noMultiLvlLbl val="1"/>
      </c:catAx>
      <c:valAx>
        <c:axId val="164189568"/>
        <c:scaling>
          <c:orientation val="minMax"/>
        </c:scaling>
        <c:delete val="0"/>
        <c:axPos val="l"/>
        <c:majorGridlines>
          <c:spPr>
            <a:ln>
              <a:solidFill>
                <a:srgbClr val="B7B7B7"/>
              </a:solidFill>
            </a:ln>
          </c:spPr>
        </c:majorGridlines>
        <c:numFmt formatCode="General" sourceLinked="1"/>
        <c:majorTickMark val="cross"/>
        <c:minorTickMark val="cross"/>
        <c:tickLblPos val="nextTo"/>
        <c:spPr>
          <a:ln w="47625">
            <a:noFill/>
          </a:ln>
        </c:spPr>
        <c:txPr>
          <a:bodyPr/>
          <a:lstStyle/>
          <a:p>
            <a:pPr lvl="0">
              <a:defRPr sz="1000" b="0">
                <a:solidFill>
                  <a:srgbClr val="222222"/>
                </a:solidFill>
                <a:latin typeface="Roboto"/>
              </a:defRPr>
            </a:pPr>
            <a:endParaRPr lang="pt-BR"/>
          </a:p>
        </c:txPr>
        <c:crossAx val="164191200"/>
        <c:crosses val="autoZero"/>
        <c:crossBetween val="between"/>
      </c:valAx>
    </c:plotArea>
    <c:legend>
      <c:legendPos val="r"/>
      <c:layout/>
      <c:overlay val="0"/>
      <c:txPr>
        <a:bodyPr/>
        <a:lstStyle/>
        <a:p>
          <a:pPr lvl="0">
            <a:defRPr sz="1000">
              <a:solidFill>
                <a:srgbClr val="222222"/>
              </a:solidFill>
              <a:latin typeface="Roboto"/>
            </a:defRPr>
          </a:pPr>
          <a:endParaRPr lang="pt-BR"/>
        </a:p>
      </c:txPr>
    </c:legend>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1"/>
  <c:style val="2"/>
  <c:chart>
    <c:autoTitleDeleted val="1"/>
    <c:plotArea>
      <c:layout>
        <c:manualLayout>
          <c:xMode val="edge"/>
          <c:yMode val="edge"/>
          <c:x val="9.5195729537366547E-2"/>
          <c:y val="0.12808923788653517"/>
          <c:w val="0.87366548042704617"/>
          <c:h val="0.73452337472607743"/>
        </c:manualLayout>
      </c:layout>
      <c:barChart>
        <c:barDir val="col"/>
        <c:grouping val="clustered"/>
        <c:varyColors val="1"/>
        <c:ser>
          <c:idx val="0"/>
          <c:order val="0"/>
          <c:spPr>
            <a:solidFill>
              <a:srgbClr val="3366CC"/>
            </a:solidFill>
          </c:spPr>
          <c:invertIfNegative val="1"/>
          <c:cat>
            <c:numRef>
              <c:f>'General Analysis'!$A$4:$A$18</c:f>
              <c:numCache>
                <c:formatCode>General</c:formatCode>
                <c:ptCount val="15"/>
                <c:pt idx="0">
                  <c:v>2017</c:v>
                </c:pt>
                <c:pt idx="1">
                  <c:v>2016</c:v>
                </c:pt>
                <c:pt idx="2">
                  <c:v>2015</c:v>
                </c:pt>
                <c:pt idx="3">
                  <c:v>2014</c:v>
                </c:pt>
                <c:pt idx="4">
                  <c:v>2013</c:v>
                </c:pt>
                <c:pt idx="5">
                  <c:v>2012</c:v>
                </c:pt>
                <c:pt idx="6">
                  <c:v>2011</c:v>
                </c:pt>
                <c:pt idx="7">
                  <c:v>2010</c:v>
                </c:pt>
                <c:pt idx="8">
                  <c:v>2009</c:v>
                </c:pt>
                <c:pt idx="9">
                  <c:v>2008</c:v>
                </c:pt>
                <c:pt idx="10">
                  <c:v>2007</c:v>
                </c:pt>
                <c:pt idx="11">
                  <c:v>2006</c:v>
                </c:pt>
                <c:pt idx="12">
                  <c:v>2005</c:v>
                </c:pt>
                <c:pt idx="13">
                  <c:v>2004</c:v>
                </c:pt>
                <c:pt idx="14">
                  <c:v>2003</c:v>
                </c:pt>
              </c:numCache>
            </c:numRef>
          </c:cat>
          <c:val>
            <c:numRef>
              <c:f>'General Analysis'!$G$4:$G$18</c:f>
              <c:numCache>
                <c:formatCode>0.00%</c:formatCode>
                <c:ptCount val="15"/>
                <c:pt idx="0">
                  <c:v>0.2</c:v>
                </c:pt>
                <c:pt idx="1">
                  <c:v>0.31578947368421051</c:v>
                </c:pt>
                <c:pt idx="2">
                  <c:v>0.26666666666666666</c:v>
                </c:pt>
                <c:pt idx="3">
                  <c:v>0.25</c:v>
                </c:pt>
                <c:pt idx="4">
                  <c:v>0.15789473684210525</c:v>
                </c:pt>
                <c:pt idx="5">
                  <c:v>0.34375</c:v>
                </c:pt>
                <c:pt idx="6">
                  <c:v>0.25</c:v>
                </c:pt>
                <c:pt idx="7">
                  <c:v>0.34482758620689657</c:v>
                </c:pt>
                <c:pt idx="8">
                  <c:v>0.33333333333333331</c:v>
                </c:pt>
                <c:pt idx="9">
                  <c:v>0.3</c:v>
                </c:pt>
                <c:pt idx="10">
                  <c:v>0.25806451612903225</c:v>
                </c:pt>
                <c:pt idx="11">
                  <c:v>0.31034482758620691</c:v>
                </c:pt>
                <c:pt idx="12">
                  <c:v>0.2</c:v>
                </c:pt>
                <c:pt idx="13">
                  <c:v>0.15</c:v>
                </c:pt>
                <c:pt idx="14">
                  <c:v>0.4</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Lst>
        </c:ser>
        <c:dLbls>
          <c:showLegendKey val="0"/>
          <c:showVal val="0"/>
          <c:showCatName val="0"/>
          <c:showSerName val="0"/>
          <c:showPercent val="0"/>
          <c:showBubbleSize val="0"/>
        </c:dLbls>
        <c:gapWidth val="150"/>
        <c:axId val="2130110352"/>
        <c:axId val="2130114704"/>
      </c:barChart>
      <c:catAx>
        <c:axId val="2130110352"/>
        <c:scaling>
          <c:orientation val="minMax"/>
        </c:scaling>
        <c:delete val="0"/>
        <c:axPos val="b"/>
        <c:title>
          <c:tx>
            <c:rich>
              <a:bodyPr/>
              <a:lstStyle/>
              <a:p>
                <a:pPr lvl="0">
                  <a:defRPr b="0"/>
                </a:pPr>
                <a:endParaRPr lang="pt-BR"/>
              </a:p>
            </c:rich>
          </c:tx>
          <c:layout/>
          <c:overlay val="0"/>
        </c:title>
        <c:numFmt formatCode="General" sourceLinked="1"/>
        <c:majorTickMark val="cross"/>
        <c:minorTickMark val="cross"/>
        <c:tickLblPos val="nextTo"/>
        <c:txPr>
          <a:bodyPr/>
          <a:lstStyle/>
          <a:p>
            <a:pPr lvl="0">
              <a:defRPr sz="1000" b="0">
                <a:solidFill>
                  <a:srgbClr val="222222"/>
                </a:solidFill>
              </a:defRPr>
            </a:pPr>
            <a:endParaRPr lang="pt-BR"/>
          </a:p>
        </c:txPr>
        <c:crossAx val="2130114704"/>
        <c:crosses val="autoZero"/>
        <c:auto val="1"/>
        <c:lblAlgn val="ctr"/>
        <c:lblOffset val="100"/>
        <c:noMultiLvlLbl val="1"/>
      </c:catAx>
      <c:valAx>
        <c:axId val="2130114704"/>
        <c:scaling>
          <c:orientation val="minMax"/>
        </c:scaling>
        <c:delete val="0"/>
        <c:axPos val="l"/>
        <c:majorGridlines>
          <c:spPr>
            <a:ln>
              <a:solidFill>
                <a:srgbClr val="B7B7B7"/>
              </a:solidFill>
            </a:ln>
          </c:spPr>
        </c:majorGridlines>
        <c:numFmt formatCode="0.00%" sourceLinked="1"/>
        <c:majorTickMark val="cross"/>
        <c:minorTickMark val="cross"/>
        <c:tickLblPos val="nextTo"/>
        <c:spPr>
          <a:ln w="47625">
            <a:noFill/>
          </a:ln>
        </c:spPr>
        <c:txPr>
          <a:bodyPr/>
          <a:lstStyle/>
          <a:p>
            <a:pPr lvl="0">
              <a:defRPr sz="1000" b="0">
                <a:solidFill>
                  <a:srgbClr val="222222"/>
                </a:solidFill>
              </a:defRPr>
            </a:pPr>
            <a:endParaRPr lang="pt-BR"/>
          </a:p>
        </c:txPr>
        <c:crossAx val="2130110352"/>
        <c:crosses val="autoZero"/>
        <c:crossBetween val="between"/>
      </c:valAx>
    </c:plotArea>
    <c:plotVisOnly val="1"/>
    <c:dispBlanksAs val="zero"/>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1"/>
  <c:style val="2"/>
  <c:chart>
    <c:autoTitleDeleted val="1"/>
    <c:plotArea>
      <c:layout>
        <c:manualLayout>
          <c:xMode val="edge"/>
          <c:yMode val="edge"/>
          <c:x val="5.4979999999999966E-2"/>
          <c:y val="7.8859060402684561E-2"/>
          <c:w val="0.92422000000000015"/>
          <c:h val="0.62751677852348997"/>
        </c:manualLayout>
      </c:layout>
      <c:barChart>
        <c:barDir val="col"/>
        <c:grouping val="stacked"/>
        <c:varyColors val="1"/>
        <c:ser>
          <c:idx val="0"/>
          <c:order val="0"/>
          <c:tx>
            <c:strRef>
              <c:f>'General Analysis'!$B$106</c:f>
              <c:strCache>
                <c:ptCount val="1"/>
                <c:pt idx="0">
                  <c:v>Academia</c:v>
                </c:pt>
              </c:strCache>
            </c:strRef>
          </c:tx>
          <c:spPr>
            <a:solidFill>
              <a:srgbClr val="3366CC"/>
            </a:solidFill>
          </c:spPr>
          <c:invertIfNegative val="1"/>
          <c:cat>
            <c:strRef>
              <c:f>'General Analysis'!$A$107:$A$132</c:f>
              <c:strCache>
                <c:ptCount val="25"/>
                <c:pt idx="0">
                  <c:v>Australia</c:v>
                </c:pt>
                <c:pt idx="1">
                  <c:v>Austria</c:v>
                </c:pt>
                <c:pt idx="2">
                  <c:v>Brazil</c:v>
                </c:pt>
                <c:pt idx="3">
                  <c:v>Canada</c:v>
                </c:pt>
                <c:pt idx="4">
                  <c:v>China</c:v>
                </c:pt>
                <c:pt idx="5">
                  <c:v>Costa Rica</c:v>
                </c:pt>
                <c:pt idx="6">
                  <c:v>Denmark</c:v>
                </c:pt>
                <c:pt idx="7">
                  <c:v>France</c:v>
                </c:pt>
                <c:pt idx="8">
                  <c:v>Germany</c:v>
                </c:pt>
                <c:pt idx="9">
                  <c:v>India</c:v>
                </c:pt>
                <c:pt idx="10">
                  <c:v>Italy</c:v>
                </c:pt>
                <c:pt idx="11">
                  <c:v>Japan</c:v>
                </c:pt>
                <c:pt idx="12">
                  <c:v>Malaysia</c:v>
                </c:pt>
                <c:pt idx="13">
                  <c:v>New Zealand</c:v>
                </c:pt>
                <c:pt idx="14">
                  <c:v>Nigeria</c:v>
                </c:pt>
                <c:pt idx="15">
                  <c:v>Portugal</c:v>
                </c:pt>
                <c:pt idx="16">
                  <c:v>Singapore</c:v>
                </c:pt>
                <c:pt idx="17">
                  <c:v>South Korea</c:v>
                </c:pt>
                <c:pt idx="18">
                  <c:v>Spain</c:v>
                </c:pt>
                <c:pt idx="19">
                  <c:v>Switzerland</c:v>
                </c:pt>
                <c:pt idx="20">
                  <c:v>Taiwan</c:v>
                </c:pt>
                <c:pt idx="21">
                  <c:v>The Netherlands</c:v>
                </c:pt>
                <c:pt idx="22">
                  <c:v>Turkey</c:v>
                </c:pt>
                <c:pt idx="23">
                  <c:v>Uruguay</c:v>
                </c:pt>
                <c:pt idx="24">
                  <c:v>USA</c:v>
                </c:pt>
              </c:strCache>
            </c:strRef>
          </c:cat>
          <c:val>
            <c:numRef>
              <c:f>'General Analysis'!$B$107:$B$132</c:f>
              <c:numCache>
                <c:formatCode>General</c:formatCode>
                <c:ptCount val="26"/>
                <c:pt idx="0">
                  <c:v>1</c:v>
                </c:pt>
                <c:pt idx="1">
                  <c:v>1</c:v>
                </c:pt>
                <c:pt idx="2">
                  <c:v>5</c:v>
                </c:pt>
                <c:pt idx="3">
                  <c:v>0</c:v>
                </c:pt>
                <c:pt idx="4">
                  <c:v>10</c:v>
                </c:pt>
                <c:pt idx="5">
                  <c:v>0</c:v>
                </c:pt>
                <c:pt idx="6">
                  <c:v>0</c:v>
                </c:pt>
                <c:pt idx="7">
                  <c:v>1</c:v>
                </c:pt>
                <c:pt idx="8">
                  <c:v>0</c:v>
                </c:pt>
                <c:pt idx="9">
                  <c:v>7</c:v>
                </c:pt>
                <c:pt idx="10">
                  <c:v>5</c:v>
                </c:pt>
                <c:pt idx="11">
                  <c:v>3</c:v>
                </c:pt>
                <c:pt idx="12">
                  <c:v>3</c:v>
                </c:pt>
                <c:pt idx="13">
                  <c:v>1</c:v>
                </c:pt>
                <c:pt idx="14">
                  <c:v>1</c:v>
                </c:pt>
                <c:pt idx="15">
                  <c:v>2</c:v>
                </c:pt>
                <c:pt idx="16">
                  <c:v>3</c:v>
                </c:pt>
                <c:pt idx="17">
                  <c:v>1</c:v>
                </c:pt>
                <c:pt idx="18">
                  <c:v>3</c:v>
                </c:pt>
                <c:pt idx="19">
                  <c:v>0</c:v>
                </c:pt>
                <c:pt idx="20">
                  <c:v>2</c:v>
                </c:pt>
                <c:pt idx="21">
                  <c:v>0</c:v>
                </c:pt>
                <c:pt idx="22">
                  <c:v>2</c:v>
                </c:pt>
                <c:pt idx="23">
                  <c:v>2</c:v>
                </c:pt>
                <c:pt idx="24">
                  <c:v>11</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Lst>
        </c:ser>
        <c:ser>
          <c:idx val="1"/>
          <c:order val="1"/>
          <c:tx>
            <c:strRef>
              <c:f>'General Analysis'!$C$106</c:f>
              <c:strCache>
                <c:ptCount val="1"/>
                <c:pt idx="0">
                  <c:v>Industry</c:v>
                </c:pt>
              </c:strCache>
            </c:strRef>
          </c:tx>
          <c:spPr>
            <a:solidFill>
              <a:srgbClr val="DC3912"/>
            </a:solidFill>
          </c:spPr>
          <c:invertIfNegative val="1"/>
          <c:cat>
            <c:strRef>
              <c:f>'General Analysis'!$A$107:$A$132</c:f>
              <c:strCache>
                <c:ptCount val="25"/>
                <c:pt idx="0">
                  <c:v>Australia</c:v>
                </c:pt>
                <c:pt idx="1">
                  <c:v>Austria</c:v>
                </c:pt>
                <c:pt idx="2">
                  <c:v>Brazil</c:v>
                </c:pt>
                <c:pt idx="3">
                  <c:v>Canada</c:v>
                </c:pt>
                <c:pt idx="4">
                  <c:v>China</c:v>
                </c:pt>
                <c:pt idx="5">
                  <c:v>Costa Rica</c:v>
                </c:pt>
                <c:pt idx="6">
                  <c:v>Denmark</c:v>
                </c:pt>
                <c:pt idx="7">
                  <c:v>France</c:v>
                </c:pt>
                <c:pt idx="8">
                  <c:v>Germany</c:v>
                </c:pt>
                <c:pt idx="9">
                  <c:v>India</c:v>
                </c:pt>
                <c:pt idx="10">
                  <c:v>Italy</c:v>
                </c:pt>
                <c:pt idx="11">
                  <c:v>Japan</c:v>
                </c:pt>
                <c:pt idx="12">
                  <c:v>Malaysia</c:v>
                </c:pt>
                <c:pt idx="13">
                  <c:v>New Zealand</c:v>
                </c:pt>
                <c:pt idx="14">
                  <c:v>Nigeria</c:v>
                </c:pt>
                <c:pt idx="15">
                  <c:v>Portugal</c:v>
                </c:pt>
                <c:pt idx="16">
                  <c:v>Singapore</c:v>
                </c:pt>
                <c:pt idx="17">
                  <c:v>South Korea</c:v>
                </c:pt>
                <c:pt idx="18">
                  <c:v>Spain</c:v>
                </c:pt>
                <c:pt idx="19">
                  <c:v>Switzerland</c:v>
                </c:pt>
                <c:pt idx="20">
                  <c:v>Taiwan</c:v>
                </c:pt>
                <c:pt idx="21">
                  <c:v>The Netherlands</c:v>
                </c:pt>
                <c:pt idx="22">
                  <c:v>Turkey</c:v>
                </c:pt>
                <c:pt idx="23">
                  <c:v>Uruguay</c:v>
                </c:pt>
                <c:pt idx="24">
                  <c:v>USA</c:v>
                </c:pt>
              </c:strCache>
            </c:strRef>
          </c:cat>
          <c:val>
            <c:numRef>
              <c:f>'General Analysis'!$C$107:$C$132</c:f>
              <c:numCache>
                <c:formatCode>General</c:formatCode>
                <c:ptCount val="26"/>
                <c:pt idx="0">
                  <c:v>1</c:v>
                </c:pt>
                <c:pt idx="1">
                  <c:v>0</c:v>
                </c:pt>
                <c:pt idx="2">
                  <c:v>0</c:v>
                </c:pt>
                <c:pt idx="3">
                  <c:v>0</c:v>
                </c:pt>
                <c:pt idx="4">
                  <c:v>0</c:v>
                </c:pt>
                <c:pt idx="5">
                  <c:v>0</c:v>
                </c:pt>
                <c:pt idx="6">
                  <c:v>2</c:v>
                </c:pt>
                <c:pt idx="7">
                  <c:v>0</c:v>
                </c:pt>
                <c:pt idx="8">
                  <c:v>2</c:v>
                </c:pt>
                <c:pt idx="9">
                  <c:v>5</c:v>
                </c:pt>
                <c:pt idx="10">
                  <c:v>0</c:v>
                </c:pt>
                <c:pt idx="11">
                  <c:v>1</c:v>
                </c:pt>
                <c:pt idx="12">
                  <c:v>1</c:v>
                </c:pt>
                <c:pt idx="13">
                  <c:v>0</c:v>
                </c:pt>
                <c:pt idx="14">
                  <c:v>0</c:v>
                </c:pt>
                <c:pt idx="15">
                  <c:v>0</c:v>
                </c:pt>
                <c:pt idx="16">
                  <c:v>0</c:v>
                </c:pt>
                <c:pt idx="17">
                  <c:v>0</c:v>
                </c:pt>
                <c:pt idx="18">
                  <c:v>0</c:v>
                </c:pt>
                <c:pt idx="19">
                  <c:v>2</c:v>
                </c:pt>
                <c:pt idx="20">
                  <c:v>0</c:v>
                </c:pt>
                <c:pt idx="21">
                  <c:v>0</c:v>
                </c:pt>
                <c:pt idx="22">
                  <c:v>0</c:v>
                </c:pt>
                <c:pt idx="23">
                  <c:v>0</c:v>
                </c:pt>
                <c:pt idx="24">
                  <c:v>14</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Lst>
        </c:ser>
        <c:ser>
          <c:idx val="2"/>
          <c:order val="2"/>
          <c:tx>
            <c:strRef>
              <c:f>'General Analysis'!$D$106</c:f>
              <c:strCache>
                <c:ptCount val="1"/>
                <c:pt idx="0">
                  <c:v>Both</c:v>
                </c:pt>
              </c:strCache>
            </c:strRef>
          </c:tx>
          <c:spPr>
            <a:solidFill>
              <a:srgbClr val="FF9900"/>
            </a:solidFill>
          </c:spPr>
          <c:invertIfNegative val="1"/>
          <c:cat>
            <c:strRef>
              <c:f>'General Analysis'!$A$107:$A$132</c:f>
              <c:strCache>
                <c:ptCount val="25"/>
                <c:pt idx="0">
                  <c:v>Australia</c:v>
                </c:pt>
                <c:pt idx="1">
                  <c:v>Austria</c:v>
                </c:pt>
                <c:pt idx="2">
                  <c:v>Brazil</c:v>
                </c:pt>
                <c:pt idx="3">
                  <c:v>Canada</c:v>
                </c:pt>
                <c:pt idx="4">
                  <c:v>China</c:v>
                </c:pt>
                <c:pt idx="5">
                  <c:v>Costa Rica</c:v>
                </c:pt>
                <c:pt idx="6">
                  <c:v>Denmark</c:v>
                </c:pt>
                <c:pt idx="7">
                  <c:v>France</c:v>
                </c:pt>
                <c:pt idx="8">
                  <c:v>Germany</c:v>
                </c:pt>
                <c:pt idx="9">
                  <c:v>India</c:v>
                </c:pt>
                <c:pt idx="10">
                  <c:v>Italy</c:v>
                </c:pt>
                <c:pt idx="11">
                  <c:v>Japan</c:v>
                </c:pt>
                <c:pt idx="12">
                  <c:v>Malaysia</c:v>
                </c:pt>
                <c:pt idx="13">
                  <c:v>New Zealand</c:v>
                </c:pt>
                <c:pt idx="14">
                  <c:v>Nigeria</c:v>
                </c:pt>
                <c:pt idx="15">
                  <c:v>Portugal</c:v>
                </c:pt>
                <c:pt idx="16">
                  <c:v>Singapore</c:v>
                </c:pt>
                <c:pt idx="17">
                  <c:v>South Korea</c:v>
                </c:pt>
                <c:pt idx="18">
                  <c:v>Spain</c:v>
                </c:pt>
                <c:pt idx="19">
                  <c:v>Switzerland</c:v>
                </c:pt>
                <c:pt idx="20">
                  <c:v>Taiwan</c:v>
                </c:pt>
                <c:pt idx="21">
                  <c:v>The Netherlands</c:v>
                </c:pt>
                <c:pt idx="22">
                  <c:v>Turkey</c:v>
                </c:pt>
                <c:pt idx="23">
                  <c:v>Uruguay</c:v>
                </c:pt>
                <c:pt idx="24">
                  <c:v>USA</c:v>
                </c:pt>
              </c:strCache>
            </c:strRef>
          </c:cat>
          <c:val>
            <c:numRef>
              <c:f>'General Analysis'!$D$107:$D$132</c:f>
              <c:numCache>
                <c:formatCode>General</c:formatCode>
                <c:ptCount val="26"/>
                <c:pt idx="0">
                  <c:v>0</c:v>
                </c:pt>
                <c:pt idx="1">
                  <c:v>0</c:v>
                </c:pt>
                <c:pt idx="2">
                  <c:v>3</c:v>
                </c:pt>
                <c:pt idx="3">
                  <c:v>1</c:v>
                </c:pt>
                <c:pt idx="4">
                  <c:v>1</c:v>
                </c:pt>
                <c:pt idx="5">
                  <c:v>1</c:v>
                </c:pt>
                <c:pt idx="6">
                  <c:v>0</c:v>
                </c:pt>
                <c:pt idx="7">
                  <c:v>0</c:v>
                </c:pt>
                <c:pt idx="8">
                  <c:v>0</c:v>
                </c:pt>
                <c:pt idx="9">
                  <c:v>7</c:v>
                </c:pt>
                <c:pt idx="10">
                  <c:v>1</c:v>
                </c:pt>
                <c:pt idx="11">
                  <c:v>4</c:v>
                </c:pt>
                <c:pt idx="12">
                  <c:v>0</c:v>
                </c:pt>
                <c:pt idx="13">
                  <c:v>0</c:v>
                </c:pt>
                <c:pt idx="14">
                  <c:v>0</c:v>
                </c:pt>
                <c:pt idx="15">
                  <c:v>2</c:v>
                </c:pt>
                <c:pt idx="16">
                  <c:v>0</c:v>
                </c:pt>
                <c:pt idx="17">
                  <c:v>2</c:v>
                </c:pt>
                <c:pt idx="18">
                  <c:v>1</c:v>
                </c:pt>
                <c:pt idx="19">
                  <c:v>0</c:v>
                </c:pt>
                <c:pt idx="20">
                  <c:v>0</c:v>
                </c:pt>
                <c:pt idx="21">
                  <c:v>1</c:v>
                </c:pt>
                <c:pt idx="22">
                  <c:v>1</c:v>
                </c:pt>
                <c:pt idx="23">
                  <c:v>0</c:v>
                </c:pt>
                <c:pt idx="24">
                  <c:v>6</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Lst>
        </c:ser>
        <c:dLbls>
          <c:showLegendKey val="0"/>
          <c:showVal val="0"/>
          <c:showCatName val="0"/>
          <c:showSerName val="0"/>
          <c:showPercent val="0"/>
          <c:showBubbleSize val="0"/>
        </c:dLbls>
        <c:gapWidth val="150"/>
        <c:overlap val="100"/>
        <c:axId val="339657648"/>
        <c:axId val="339652208"/>
      </c:barChart>
      <c:catAx>
        <c:axId val="339657648"/>
        <c:scaling>
          <c:orientation val="minMax"/>
        </c:scaling>
        <c:delete val="0"/>
        <c:axPos val="b"/>
        <c:numFmt formatCode="General" sourceLinked="1"/>
        <c:majorTickMark val="cross"/>
        <c:minorTickMark val="cross"/>
        <c:tickLblPos val="nextTo"/>
        <c:txPr>
          <a:bodyPr rot="-3600000"/>
          <a:lstStyle/>
          <a:p>
            <a:pPr lvl="0">
              <a:defRPr sz="1000" b="0">
                <a:solidFill>
                  <a:srgbClr val="222222"/>
                </a:solidFill>
              </a:defRPr>
            </a:pPr>
            <a:endParaRPr lang="pt-BR"/>
          </a:p>
        </c:txPr>
        <c:crossAx val="339652208"/>
        <c:crosses val="autoZero"/>
        <c:auto val="1"/>
        <c:lblAlgn val="ctr"/>
        <c:lblOffset val="100"/>
        <c:noMultiLvlLbl val="1"/>
      </c:catAx>
      <c:valAx>
        <c:axId val="339652208"/>
        <c:scaling>
          <c:orientation val="minMax"/>
        </c:scaling>
        <c:delete val="0"/>
        <c:axPos val="l"/>
        <c:majorGridlines>
          <c:spPr>
            <a:ln>
              <a:solidFill>
                <a:srgbClr val="B7B7B7"/>
              </a:solidFill>
            </a:ln>
          </c:spPr>
        </c:majorGridlines>
        <c:numFmt formatCode="General" sourceLinked="1"/>
        <c:majorTickMark val="cross"/>
        <c:minorTickMark val="cross"/>
        <c:tickLblPos val="nextTo"/>
        <c:spPr>
          <a:ln w="47625">
            <a:noFill/>
          </a:ln>
        </c:spPr>
        <c:txPr>
          <a:bodyPr/>
          <a:lstStyle/>
          <a:p>
            <a:pPr lvl="0">
              <a:defRPr sz="1000" b="0">
                <a:solidFill>
                  <a:srgbClr val="222222"/>
                </a:solidFill>
              </a:defRPr>
            </a:pPr>
            <a:endParaRPr lang="pt-BR"/>
          </a:p>
        </c:txPr>
        <c:crossAx val="339657648"/>
        <c:crosses val="autoZero"/>
        <c:crossBetween val="between"/>
      </c:valAx>
    </c:plotArea>
    <c:legend>
      <c:legendPos val="tr"/>
      <c:overlay val="1"/>
      <c:txPr>
        <a:bodyPr/>
        <a:lstStyle/>
        <a:p>
          <a:pPr lvl="0">
            <a:defRPr sz="1000">
              <a:solidFill>
                <a:srgbClr val="222222"/>
              </a:solidFill>
            </a:defRPr>
          </a:pPr>
          <a:endParaRPr lang="pt-BR"/>
        </a:p>
      </c:txPr>
    </c:legend>
    <c:plotVisOnly val="1"/>
    <c:dispBlanksAs val="zero"/>
    <c:showDLblsOverMax val="1"/>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1"/>
  <c:style val="2"/>
  <c:chart>
    <c:autoTitleDeleted val="1"/>
    <c:plotArea>
      <c:layout>
        <c:manualLayout>
          <c:xMode val="edge"/>
          <c:yMode val="edge"/>
          <c:x val="0.68332999999999999"/>
          <c:y val="3.4249999999999996E-2"/>
          <c:w val="0.29167000000000004"/>
          <c:h val="0.89383999999999997"/>
        </c:manualLayout>
      </c:layout>
      <c:barChart>
        <c:barDir val="bar"/>
        <c:grouping val="clustered"/>
        <c:varyColors val="1"/>
        <c:ser>
          <c:idx val="0"/>
          <c:order val="0"/>
          <c:tx>
            <c:strRef>
              <c:f>'General Analysis'!$B$182</c:f>
              <c:strCache>
                <c:ptCount val="1"/>
              </c:strCache>
            </c:strRef>
          </c:tx>
          <c:spPr>
            <a:solidFill>
              <a:srgbClr val="3366CC"/>
            </a:solidFill>
          </c:spPr>
          <c:invertIfNegative val="1"/>
          <c:cat>
            <c:strRef>
              <c:f>'General Analysis'!$A$183:$A$207</c:f>
              <c:strCache>
                <c:ptCount val="25"/>
                <c:pt idx="0">
                  <c:v>Advances in Intelligent Systems and Computing - Springer</c:v>
                </c:pt>
                <c:pt idx="1">
                  <c:v>CrossTalk</c:v>
                </c:pt>
                <c:pt idx="2">
                  <c:v>IEEE Software - IEEE Computer Society</c:v>
                </c:pt>
                <c:pt idx="3">
                  <c:v>IEEE Transactions on Knowledge and Data Engineering - IEEE Computer Society</c:v>
                </c:pt>
                <c:pt idx="4">
                  <c:v>IEEE Transactions on Software Engineering - IEEE Computer Society</c:v>
                </c:pt>
                <c:pt idx="5">
                  <c:v>IET Software - IET Digital Library</c:v>
                </c:pt>
                <c:pt idx="6">
                  <c:v>Information Technology and Management - Springer</c:v>
                </c:pt>
                <c:pt idx="7">
                  <c:v>International Arab Journal of Information Technology - Zarqa University</c:v>
                </c:pt>
                <c:pt idx="8">
                  <c:v>International Journal of Computer Science Issues</c:v>
                </c:pt>
                <c:pt idx="9">
                  <c:v>International Journal of Information and Communication Technology - Inderscience Publishers</c:v>
                </c:pt>
                <c:pt idx="10">
                  <c:v>International Journal of Reliability, Quality and Safety Engineering - World Scientific</c:v>
                </c:pt>
                <c:pt idx="11">
                  <c:v>International Journal of Software Engineering and Its Applications - Science &amp; Engineering Research Support Society</c:v>
                </c:pt>
                <c:pt idx="12">
                  <c:v>International Journal of Software Engineering and Knowledge Engineering - World Scientific</c:v>
                </c:pt>
                <c:pt idx="13">
                  <c:v>Journal of Intelligent Manufacturing - Springer</c:v>
                </c:pt>
                <c:pt idx="14">
                  <c:v>Journal of Software - Academy Publisher</c:v>
                </c:pt>
                <c:pt idx="15">
                  <c:v>Journal of Software - Chinese Academy of Sciences</c:v>
                </c:pt>
                <c:pt idx="16">
                  <c:v>Journal of Software: Evolution and Process - John Wiley &amp; Sons, Inc.</c:v>
                </c:pt>
                <c:pt idx="17">
                  <c:v>Journal of Software Maintenance and Evolution - John Wiley &amp; Sons, Inc.</c:v>
                </c:pt>
                <c:pt idx="18">
                  <c:v>Journal of Systems and Software - Elsevier</c:v>
                </c:pt>
                <c:pt idx="19">
                  <c:v>MIS Quarterly</c:v>
                </c:pt>
                <c:pt idx="20">
                  <c:v>Software Process: Improvement and Practice - John Wiley &amp; Sons, Inc.</c:v>
                </c:pt>
                <c:pt idx="21">
                  <c:v>Software Quality Journal - Springer</c:v>
                </c:pt>
                <c:pt idx="22">
                  <c:v>The TQM Magazine - Emerald Insight</c:v>
                </c:pt>
                <c:pt idx="23">
                  <c:v>Wireless Personal Communications - Springer</c:v>
                </c:pt>
                <c:pt idx="24">
                  <c:v>WSEAS Transactions on Information Science and Applications - WSEAS Press</c:v>
                </c:pt>
              </c:strCache>
            </c:strRef>
          </c:cat>
          <c:val>
            <c:numRef>
              <c:f>'General Analysis'!$B$183:$B$207</c:f>
              <c:numCache>
                <c:formatCode>General</c:formatCode>
                <c:ptCount val="25"/>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Lst>
        </c:ser>
        <c:ser>
          <c:idx val="1"/>
          <c:order val="1"/>
          <c:tx>
            <c:strRef>
              <c:f>'General Analysis'!$C$182</c:f>
              <c:strCache>
                <c:ptCount val="1"/>
              </c:strCache>
            </c:strRef>
          </c:tx>
          <c:spPr>
            <a:solidFill>
              <a:srgbClr val="DC3912"/>
            </a:solidFill>
          </c:spPr>
          <c:invertIfNegative val="1"/>
          <c:cat>
            <c:strRef>
              <c:f>'General Analysis'!$A$183:$A$207</c:f>
              <c:strCache>
                <c:ptCount val="25"/>
                <c:pt idx="0">
                  <c:v>Advances in Intelligent Systems and Computing - Springer</c:v>
                </c:pt>
                <c:pt idx="1">
                  <c:v>CrossTalk</c:v>
                </c:pt>
                <c:pt idx="2">
                  <c:v>IEEE Software - IEEE Computer Society</c:v>
                </c:pt>
                <c:pt idx="3">
                  <c:v>IEEE Transactions on Knowledge and Data Engineering - IEEE Computer Society</c:v>
                </c:pt>
                <c:pt idx="4">
                  <c:v>IEEE Transactions on Software Engineering - IEEE Computer Society</c:v>
                </c:pt>
                <c:pt idx="5">
                  <c:v>IET Software - IET Digital Library</c:v>
                </c:pt>
                <c:pt idx="6">
                  <c:v>Information Technology and Management - Springer</c:v>
                </c:pt>
                <c:pt idx="7">
                  <c:v>International Arab Journal of Information Technology - Zarqa University</c:v>
                </c:pt>
                <c:pt idx="8">
                  <c:v>International Journal of Computer Science Issues</c:v>
                </c:pt>
                <c:pt idx="9">
                  <c:v>International Journal of Information and Communication Technology - Inderscience Publishers</c:v>
                </c:pt>
                <c:pt idx="10">
                  <c:v>International Journal of Reliability, Quality and Safety Engineering - World Scientific</c:v>
                </c:pt>
                <c:pt idx="11">
                  <c:v>International Journal of Software Engineering and Its Applications - Science &amp; Engineering Research Support Society</c:v>
                </c:pt>
                <c:pt idx="12">
                  <c:v>International Journal of Software Engineering and Knowledge Engineering - World Scientific</c:v>
                </c:pt>
                <c:pt idx="13">
                  <c:v>Journal of Intelligent Manufacturing - Springer</c:v>
                </c:pt>
                <c:pt idx="14">
                  <c:v>Journal of Software - Academy Publisher</c:v>
                </c:pt>
                <c:pt idx="15">
                  <c:v>Journal of Software - Chinese Academy of Sciences</c:v>
                </c:pt>
                <c:pt idx="16">
                  <c:v>Journal of Software: Evolution and Process - John Wiley &amp; Sons, Inc.</c:v>
                </c:pt>
                <c:pt idx="17">
                  <c:v>Journal of Software Maintenance and Evolution - John Wiley &amp; Sons, Inc.</c:v>
                </c:pt>
                <c:pt idx="18">
                  <c:v>Journal of Systems and Software - Elsevier</c:v>
                </c:pt>
                <c:pt idx="19">
                  <c:v>MIS Quarterly</c:v>
                </c:pt>
                <c:pt idx="20">
                  <c:v>Software Process: Improvement and Practice - John Wiley &amp; Sons, Inc.</c:v>
                </c:pt>
                <c:pt idx="21">
                  <c:v>Software Quality Journal - Springer</c:v>
                </c:pt>
                <c:pt idx="22">
                  <c:v>The TQM Magazine - Emerald Insight</c:v>
                </c:pt>
                <c:pt idx="23">
                  <c:v>Wireless Personal Communications - Springer</c:v>
                </c:pt>
                <c:pt idx="24">
                  <c:v>WSEAS Transactions on Information Science and Applications - WSEAS Press</c:v>
                </c:pt>
              </c:strCache>
            </c:strRef>
          </c:cat>
          <c:val>
            <c:numRef>
              <c:f>'General Analysis'!$C$183:$C$207</c:f>
              <c:numCache>
                <c:formatCode>General</c:formatCode>
                <c:ptCount val="25"/>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Lst>
        </c:ser>
        <c:ser>
          <c:idx val="2"/>
          <c:order val="2"/>
          <c:tx>
            <c:strRef>
              <c:f>'General Analysis'!$D$182</c:f>
              <c:strCache>
                <c:ptCount val="1"/>
              </c:strCache>
            </c:strRef>
          </c:tx>
          <c:spPr>
            <a:solidFill>
              <a:srgbClr val="FF9900"/>
            </a:solidFill>
          </c:spPr>
          <c:invertIfNegative val="1"/>
          <c:cat>
            <c:strRef>
              <c:f>'General Analysis'!$A$183:$A$207</c:f>
              <c:strCache>
                <c:ptCount val="25"/>
                <c:pt idx="0">
                  <c:v>Advances in Intelligent Systems and Computing - Springer</c:v>
                </c:pt>
                <c:pt idx="1">
                  <c:v>CrossTalk</c:v>
                </c:pt>
                <c:pt idx="2">
                  <c:v>IEEE Software - IEEE Computer Society</c:v>
                </c:pt>
                <c:pt idx="3">
                  <c:v>IEEE Transactions on Knowledge and Data Engineering - IEEE Computer Society</c:v>
                </c:pt>
                <c:pt idx="4">
                  <c:v>IEEE Transactions on Software Engineering - IEEE Computer Society</c:v>
                </c:pt>
                <c:pt idx="5">
                  <c:v>IET Software - IET Digital Library</c:v>
                </c:pt>
                <c:pt idx="6">
                  <c:v>Information Technology and Management - Springer</c:v>
                </c:pt>
                <c:pt idx="7">
                  <c:v>International Arab Journal of Information Technology - Zarqa University</c:v>
                </c:pt>
                <c:pt idx="8">
                  <c:v>International Journal of Computer Science Issues</c:v>
                </c:pt>
                <c:pt idx="9">
                  <c:v>International Journal of Information and Communication Technology - Inderscience Publishers</c:v>
                </c:pt>
                <c:pt idx="10">
                  <c:v>International Journal of Reliability, Quality and Safety Engineering - World Scientific</c:v>
                </c:pt>
                <c:pt idx="11">
                  <c:v>International Journal of Software Engineering and Its Applications - Science &amp; Engineering Research Support Society</c:v>
                </c:pt>
                <c:pt idx="12">
                  <c:v>International Journal of Software Engineering and Knowledge Engineering - World Scientific</c:v>
                </c:pt>
                <c:pt idx="13">
                  <c:v>Journal of Intelligent Manufacturing - Springer</c:v>
                </c:pt>
                <c:pt idx="14">
                  <c:v>Journal of Software - Academy Publisher</c:v>
                </c:pt>
                <c:pt idx="15">
                  <c:v>Journal of Software - Chinese Academy of Sciences</c:v>
                </c:pt>
                <c:pt idx="16">
                  <c:v>Journal of Software: Evolution and Process - John Wiley &amp; Sons, Inc.</c:v>
                </c:pt>
                <c:pt idx="17">
                  <c:v>Journal of Software Maintenance and Evolution - John Wiley &amp; Sons, Inc.</c:v>
                </c:pt>
                <c:pt idx="18">
                  <c:v>Journal of Systems and Software - Elsevier</c:v>
                </c:pt>
                <c:pt idx="19">
                  <c:v>MIS Quarterly</c:v>
                </c:pt>
                <c:pt idx="20">
                  <c:v>Software Process: Improvement and Practice - John Wiley &amp; Sons, Inc.</c:v>
                </c:pt>
                <c:pt idx="21">
                  <c:v>Software Quality Journal - Springer</c:v>
                </c:pt>
                <c:pt idx="22">
                  <c:v>The TQM Magazine - Emerald Insight</c:v>
                </c:pt>
                <c:pt idx="23">
                  <c:v>Wireless Personal Communications - Springer</c:v>
                </c:pt>
                <c:pt idx="24">
                  <c:v>WSEAS Transactions on Information Science and Applications - WSEAS Press</c:v>
                </c:pt>
              </c:strCache>
            </c:strRef>
          </c:cat>
          <c:val>
            <c:numRef>
              <c:f>'General Analysis'!$D$183:$D$207</c:f>
              <c:numCache>
                <c:formatCode>General</c:formatCode>
                <c:ptCount val="25"/>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Lst>
        </c:ser>
        <c:ser>
          <c:idx val="3"/>
          <c:order val="3"/>
          <c:tx>
            <c:strRef>
              <c:f>'General Analysis'!$T$182</c:f>
              <c:strCache>
                <c:ptCount val="1"/>
                <c:pt idx="0">
                  <c:v>Number of papers</c:v>
                </c:pt>
              </c:strCache>
            </c:strRef>
          </c:tx>
          <c:spPr>
            <a:solidFill>
              <a:srgbClr val="109618"/>
            </a:solidFill>
          </c:spPr>
          <c:invertIfNegative val="1"/>
          <c:cat>
            <c:strRef>
              <c:f>'General Analysis'!$A$183:$A$207</c:f>
              <c:strCache>
                <c:ptCount val="25"/>
                <c:pt idx="0">
                  <c:v>Advances in Intelligent Systems and Computing - Springer</c:v>
                </c:pt>
                <c:pt idx="1">
                  <c:v>CrossTalk</c:v>
                </c:pt>
                <c:pt idx="2">
                  <c:v>IEEE Software - IEEE Computer Society</c:v>
                </c:pt>
                <c:pt idx="3">
                  <c:v>IEEE Transactions on Knowledge and Data Engineering - IEEE Computer Society</c:v>
                </c:pt>
                <c:pt idx="4">
                  <c:v>IEEE Transactions on Software Engineering - IEEE Computer Society</c:v>
                </c:pt>
                <c:pt idx="5">
                  <c:v>IET Software - IET Digital Library</c:v>
                </c:pt>
                <c:pt idx="6">
                  <c:v>Information Technology and Management - Springer</c:v>
                </c:pt>
                <c:pt idx="7">
                  <c:v>International Arab Journal of Information Technology - Zarqa University</c:v>
                </c:pt>
                <c:pt idx="8">
                  <c:v>International Journal of Computer Science Issues</c:v>
                </c:pt>
                <c:pt idx="9">
                  <c:v>International Journal of Information and Communication Technology - Inderscience Publishers</c:v>
                </c:pt>
                <c:pt idx="10">
                  <c:v>International Journal of Reliability, Quality and Safety Engineering - World Scientific</c:v>
                </c:pt>
                <c:pt idx="11">
                  <c:v>International Journal of Software Engineering and Its Applications - Science &amp; Engineering Research Support Society</c:v>
                </c:pt>
                <c:pt idx="12">
                  <c:v>International Journal of Software Engineering and Knowledge Engineering - World Scientific</c:v>
                </c:pt>
                <c:pt idx="13">
                  <c:v>Journal of Intelligent Manufacturing - Springer</c:v>
                </c:pt>
                <c:pt idx="14">
                  <c:v>Journal of Software - Academy Publisher</c:v>
                </c:pt>
                <c:pt idx="15">
                  <c:v>Journal of Software - Chinese Academy of Sciences</c:v>
                </c:pt>
                <c:pt idx="16">
                  <c:v>Journal of Software: Evolution and Process - John Wiley &amp; Sons, Inc.</c:v>
                </c:pt>
                <c:pt idx="17">
                  <c:v>Journal of Software Maintenance and Evolution - John Wiley &amp; Sons, Inc.</c:v>
                </c:pt>
                <c:pt idx="18">
                  <c:v>Journal of Systems and Software - Elsevier</c:v>
                </c:pt>
                <c:pt idx="19">
                  <c:v>MIS Quarterly</c:v>
                </c:pt>
                <c:pt idx="20">
                  <c:v>Software Process: Improvement and Practice - John Wiley &amp; Sons, Inc.</c:v>
                </c:pt>
                <c:pt idx="21">
                  <c:v>Software Quality Journal - Springer</c:v>
                </c:pt>
                <c:pt idx="22">
                  <c:v>The TQM Magazine - Emerald Insight</c:v>
                </c:pt>
                <c:pt idx="23">
                  <c:v>Wireless Personal Communications - Springer</c:v>
                </c:pt>
                <c:pt idx="24">
                  <c:v>WSEAS Transactions on Information Science and Applications - WSEAS Press</c:v>
                </c:pt>
              </c:strCache>
            </c:strRef>
          </c:cat>
          <c:val>
            <c:numRef>
              <c:f>'General Analysis'!$T$183:$T$207</c:f>
              <c:numCache>
                <c:formatCode>General</c:formatCode>
                <c:ptCount val="25"/>
                <c:pt idx="0">
                  <c:v>1</c:v>
                </c:pt>
                <c:pt idx="1">
                  <c:v>6</c:v>
                </c:pt>
                <c:pt idx="2">
                  <c:v>9</c:v>
                </c:pt>
                <c:pt idx="3">
                  <c:v>1</c:v>
                </c:pt>
                <c:pt idx="4">
                  <c:v>1</c:v>
                </c:pt>
                <c:pt idx="5">
                  <c:v>1</c:v>
                </c:pt>
                <c:pt idx="6">
                  <c:v>1</c:v>
                </c:pt>
                <c:pt idx="7">
                  <c:v>1</c:v>
                </c:pt>
                <c:pt idx="8">
                  <c:v>1</c:v>
                </c:pt>
                <c:pt idx="9">
                  <c:v>1</c:v>
                </c:pt>
                <c:pt idx="10">
                  <c:v>3</c:v>
                </c:pt>
                <c:pt idx="11">
                  <c:v>1</c:v>
                </c:pt>
                <c:pt idx="12">
                  <c:v>1</c:v>
                </c:pt>
                <c:pt idx="13">
                  <c:v>1</c:v>
                </c:pt>
                <c:pt idx="14">
                  <c:v>2</c:v>
                </c:pt>
                <c:pt idx="15">
                  <c:v>1</c:v>
                </c:pt>
                <c:pt idx="16">
                  <c:v>3</c:v>
                </c:pt>
                <c:pt idx="17">
                  <c:v>1</c:v>
                </c:pt>
                <c:pt idx="18">
                  <c:v>3</c:v>
                </c:pt>
                <c:pt idx="19">
                  <c:v>1</c:v>
                </c:pt>
                <c:pt idx="20">
                  <c:v>2</c:v>
                </c:pt>
                <c:pt idx="21">
                  <c:v>5</c:v>
                </c:pt>
                <c:pt idx="22">
                  <c:v>2</c:v>
                </c:pt>
                <c:pt idx="23">
                  <c:v>1</c:v>
                </c:pt>
                <c:pt idx="24">
                  <c:v>1</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Lst>
        </c:ser>
        <c:dLbls>
          <c:showLegendKey val="0"/>
          <c:showVal val="0"/>
          <c:showCatName val="0"/>
          <c:showSerName val="0"/>
          <c:showPercent val="0"/>
          <c:showBubbleSize val="0"/>
        </c:dLbls>
        <c:gapWidth val="150"/>
        <c:axId val="339658192"/>
        <c:axId val="339658736"/>
      </c:barChart>
      <c:catAx>
        <c:axId val="339658192"/>
        <c:scaling>
          <c:orientation val="maxMin"/>
        </c:scaling>
        <c:delete val="0"/>
        <c:axPos val="l"/>
        <c:numFmt formatCode="General" sourceLinked="1"/>
        <c:majorTickMark val="cross"/>
        <c:minorTickMark val="cross"/>
        <c:tickLblPos val="nextTo"/>
        <c:txPr>
          <a:bodyPr/>
          <a:lstStyle/>
          <a:p>
            <a:pPr lvl="0">
              <a:defRPr sz="1000" b="0">
                <a:solidFill>
                  <a:srgbClr val="222222"/>
                </a:solidFill>
              </a:defRPr>
            </a:pPr>
            <a:endParaRPr lang="pt-BR"/>
          </a:p>
        </c:txPr>
        <c:crossAx val="339658736"/>
        <c:crosses val="autoZero"/>
        <c:auto val="1"/>
        <c:lblAlgn val="ctr"/>
        <c:lblOffset val="100"/>
        <c:noMultiLvlLbl val="1"/>
      </c:catAx>
      <c:valAx>
        <c:axId val="339658736"/>
        <c:scaling>
          <c:orientation val="minMax"/>
        </c:scaling>
        <c:delete val="0"/>
        <c:axPos val="b"/>
        <c:majorGridlines>
          <c:spPr>
            <a:ln>
              <a:solidFill>
                <a:srgbClr val="B7B7B7"/>
              </a:solidFill>
            </a:ln>
          </c:spPr>
        </c:majorGridlines>
        <c:minorGridlines>
          <c:spPr>
            <a:ln>
              <a:solidFill>
                <a:srgbClr val="CCCCCC"/>
              </a:solidFill>
            </a:ln>
          </c:spPr>
        </c:minorGridlines>
        <c:numFmt formatCode="General" sourceLinked="1"/>
        <c:majorTickMark val="cross"/>
        <c:minorTickMark val="cross"/>
        <c:tickLblPos val="nextTo"/>
        <c:spPr>
          <a:ln w="47625">
            <a:noFill/>
          </a:ln>
        </c:spPr>
        <c:txPr>
          <a:bodyPr/>
          <a:lstStyle/>
          <a:p>
            <a:pPr lvl="0">
              <a:defRPr sz="1000" b="0">
                <a:solidFill>
                  <a:srgbClr val="222222"/>
                </a:solidFill>
              </a:defRPr>
            </a:pPr>
            <a:endParaRPr lang="pt-BR"/>
          </a:p>
        </c:txPr>
        <c:crossAx val="339658192"/>
        <c:crosses val="max"/>
        <c:crossBetween val="between"/>
      </c:valAx>
    </c:plotArea>
    <c:plotVisOnly val="1"/>
    <c:dispBlanksAs val="zero"/>
    <c:showDLblsOverMax val="1"/>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1"/>
  <c:style val="2"/>
  <c:chart>
    <c:autoTitleDeleted val="1"/>
    <c:plotArea>
      <c:layout/>
      <c:pieChart>
        <c:varyColors val="1"/>
        <c:ser>
          <c:idx val="0"/>
          <c:order val="0"/>
          <c:tx>
            <c:strRef>
              <c:f>'General Analysis'!$B$210</c:f>
              <c:strCache>
                <c:ptCount val="1"/>
                <c:pt idx="0">
                  <c:v>Number of papers</c:v>
                </c:pt>
              </c:strCache>
            </c:strRef>
          </c:tx>
          <c:dPt>
            <c:idx val="0"/>
            <c:bubble3D val="0"/>
            <c:spPr>
              <a:solidFill>
                <a:srgbClr val="3366CC"/>
              </a:solidFill>
            </c:spPr>
          </c:dPt>
          <c:dPt>
            <c:idx val="1"/>
            <c:bubble3D val="0"/>
            <c:spPr>
              <a:solidFill>
                <a:srgbClr val="DC3912"/>
              </a:solidFill>
            </c:spPr>
          </c:dPt>
          <c:dPt>
            <c:idx val="2"/>
            <c:bubble3D val="0"/>
            <c:spPr>
              <a:solidFill>
                <a:srgbClr val="FF9900"/>
              </a:solidFill>
            </c:spPr>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15:layout/>
              </c:ext>
            </c:extLst>
          </c:dLbls>
          <c:cat>
            <c:strRef>
              <c:f>'General Analysis'!$A$211:$A$213</c:f>
              <c:strCache>
                <c:ptCount val="3"/>
                <c:pt idx="0">
                  <c:v>Conference / Symposium </c:v>
                </c:pt>
                <c:pt idx="1">
                  <c:v>Workshop</c:v>
                </c:pt>
                <c:pt idx="2">
                  <c:v>Jounal</c:v>
                </c:pt>
              </c:strCache>
            </c:strRef>
          </c:cat>
          <c:val>
            <c:numRef>
              <c:f>'General Analysis'!$B$211:$B$213</c:f>
              <c:numCache>
                <c:formatCode>General</c:formatCode>
                <c:ptCount val="3"/>
                <c:pt idx="0">
                  <c:v>55</c:v>
                </c:pt>
                <c:pt idx="1">
                  <c:v>2</c:v>
                </c:pt>
                <c:pt idx="2">
                  <c:v>51</c:v>
                </c:pt>
              </c:numCache>
            </c:numRef>
          </c:val>
        </c:ser>
        <c:dLbls>
          <c:showLegendKey val="0"/>
          <c:showVal val="0"/>
          <c:showCatName val="0"/>
          <c:showSerName val="0"/>
          <c:showPercent val="0"/>
          <c:showBubbleSize val="0"/>
          <c:showLeaderLines val="1"/>
        </c:dLbls>
        <c:firstSliceAng val="0"/>
      </c:pieChart>
    </c:plotArea>
    <c:legend>
      <c:legendPos val="r"/>
      <c:layout/>
      <c:overlay val="0"/>
      <c:txPr>
        <a:bodyPr/>
        <a:lstStyle/>
        <a:p>
          <a:pPr lvl="0">
            <a:defRPr sz="1100">
              <a:solidFill>
                <a:srgbClr val="222222"/>
              </a:solidFill>
            </a:defRPr>
          </a:pPr>
          <a:endParaRPr lang="pt-BR"/>
        </a:p>
      </c:txPr>
    </c:legend>
    <c:plotVisOnly val="1"/>
    <c:dispBlanksAs val="zero"/>
    <c:showDLblsOverMax val="1"/>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1"/>
  <c:style val="2"/>
  <c:chart>
    <c:autoTitleDeleted val="1"/>
    <c:plotArea>
      <c:layout/>
      <c:areaChart>
        <c:grouping val="stacked"/>
        <c:varyColors val="1"/>
        <c:ser>
          <c:idx val="0"/>
          <c:order val="0"/>
          <c:tx>
            <c:strRef>
              <c:f>'General Analysis'!$B$67</c:f>
              <c:strCache>
                <c:ptCount val="1"/>
                <c:pt idx="0">
                  <c:v>Universities</c:v>
                </c:pt>
              </c:strCache>
            </c:strRef>
          </c:tx>
          <c:spPr>
            <a:solidFill>
              <a:srgbClr val="3366CC">
                <a:alpha val="80000"/>
              </a:srgbClr>
            </a:solidFill>
            <a:ln w="19050" cmpd="sng">
              <a:solidFill>
                <a:srgbClr val="3366CC"/>
              </a:solidFill>
            </a:ln>
          </c:spPr>
          <c:cat>
            <c:numRef>
              <c:f>'General Analysis'!$A$68:$A$82</c:f>
              <c:numCache>
                <c:formatCode>General</c:formatCode>
                <c:ptCount val="15"/>
                <c:pt idx="0">
                  <c:v>2017</c:v>
                </c:pt>
                <c:pt idx="1">
                  <c:v>2016</c:v>
                </c:pt>
                <c:pt idx="2">
                  <c:v>2015</c:v>
                </c:pt>
                <c:pt idx="3">
                  <c:v>2014</c:v>
                </c:pt>
                <c:pt idx="4">
                  <c:v>2013</c:v>
                </c:pt>
                <c:pt idx="5">
                  <c:v>2012</c:v>
                </c:pt>
                <c:pt idx="6">
                  <c:v>2011</c:v>
                </c:pt>
                <c:pt idx="7">
                  <c:v>2010</c:v>
                </c:pt>
                <c:pt idx="8">
                  <c:v>2009</c:v>
                </c:pt>
                <c:pt idx="9">
                  <c:v>2008</c:v>
                </c:pt>
                <c:pt idx="10">
                  <c:v>2007</c:v>
                </c:pt>
                <c:pt idx="11">
                  <c:v>2006</c:v>
                </c:pt>
                <c:pt idx="12">
                  <c:v>2005</c:v>
                </c:pt>
                <c:pt idx="13">
                  <c:v>2004</c:v>
                </c:pt>
                <c:pt idx="14">
                  <c:v>2003</c:v>
                </c:pt>
              </c:numCache>
            </c:numRef>
          </c:cat>
          <c:val>
            <c:numRef>
              <c:f>'General Analysis'!$B$68:$B$82</c:f>
              <c:numCache>
                <c:formatCode>General</c:formatCode>
                <c:ptCount val="15"/>
                <c:pt idx="0">
                  <c:v>1</c:v>
                </c:pt>
                <c:pt idx="1">
                  <c:v>4</c:v>
                </c:pt>
                <c:pt idx="2">
                  <c:v>3</c:v>
                </c:pt>
                <c:pt idx="3">
                  <c:v>6</c:v>
                </c:pt>
                <c:pt idx="4">
                  <c:v>2</c:v>
                </c:pt>
                <c:pt idx="5">
                  <c:v>4</c:v>
                </c:pt>
                <c:pt idx="6">
                  <c:v>4</c:v>
                </c:pt>
                <c:pt idx="7">
                  <c:v>7</c:v>
                </c:pt>
                <c:pt idx="8">
                  <c:v>6</c:v>
                </c:pt>
                <c:pt idx="9">
                  <c:v>3</c:v>
                </c:pt>
                <c:pt idx="10">
                  <c:v>3</c:v>
                </c:pt>
                <c:pt idx="11">
                  <c:v>6</c:v>
                </c:pt>
                <c:pt idx="12">
                  <c:v>3</c:v>
                </c:pt>
                <c:pt idx="13">
                  <c:v>1</c:v>
                </c:pt>
                <c:pt idx="14">
                  <c:v>4</c:v>
                </c:pt>
              </c:numCache>
            </c:numRef>
          </c:val>
        </c:ser>
        <c:ser>
          <c:idx val="1"/>
          <c:order val="1"/>
          <c:tx>
            <c:strRef>
              <c:f>'General Analysis'!$C$67</c:f>
              <c:strCache>
                <c:ptCount val="1"/>
                <c:pt idx="0">
                  <c:v>Companies</c:v>
                </c:pt>
              </c:strCache>
            </c:strRef>
          </c:tx>
          <c:spPr>
            <a:solidFill>
              <a:srgbClr val="DC3912">
                <a:alpha val="80000"/>
              </a:srgbClr>
            </a:solidFill>
            <a:ln w="19050" cmpd="sng">
              <a:solidFill>
                <a:srgbClr val="DC3912"/>
              </a:solidFill>
            </a:ln>
          </c:spPr>
          <c:cat>
            <c:numRef>
              <c:f>'General Analysis'!$A$68:$A$82</c:f>
              <c:numCache>
                <c:formatCode>General</c:formatCode>
                <c:ptCount val="15"/>
                <c:pt idx="0">
                  <c:v>2017</c:v>
                </c:pt>
                <c:pt idx="1">
                  <c:v>2016</c:v>
                </c:pt>
                <c:pt idx="2">
                  <c:v>2015</c:v>
                </c:pt>
                <c:pt idx="3">
                  <c:v>2014</c:v>
                </c:pt>
                <c:pt idx="4">
                  <c:v>2013</c:v>
                </c:pt>
                <c:pt idx="5">
                  <c:v>2012</c:v>
                </c:pt>
                <c:pt idx="6">
                  <c:v>2011</c:v>
                </c:pt>
                <c:pt idx="7">
                  <c:v>2010</c:v>
                </c:pt>
                <c:pt idx="8">
                  <c:v>2009</c:v>
                </c:pt>
                <c:pt idx="9">
                  <c:v>2008</c:v>
                </c:pt>
                <c:pt idx="10">
                  <c:v>2007</c:v>
                </c:pt>
                <c:pt idx="11">
                  <c:v>2006</c:v>
                </c:pt>
                <c:pt idx="12">
                  <c:v>2005</c:v>
                </c:pt>
                <c:pt idx="13">
                  <c:v>2004</c:v>
                </c:pt>
                <c:pt idx="14">
                  <c:v>2003</c:v>
                </c:pt>
              </c:numCache>
            </c:numRef>
          </c:cat>
          <c:val>
            <c:numRef>
              <c:f>'General Analysis'!$C$68:$C$82</c:f>
              <c:numCache>
                <c:formatCode>General</c:formatCode>
                <c:ptCount val="15"/>
                <c:pt idx="0">
                  <c:v>1</c:v>
                </c:pt>
                <c:pt idx="1">
                  <c:v>1</c:v>
                </c:pt>
                <c:pt idx="2">
                  <c:v>0</c:v>
                </c:pt>
                <c:pt idx="3">
                  <c:v>2</c:v>
                </c:pt>
                <c:pt idx="4">
                  <c:v>0</c:v>
                </c:pt>
                <c:pt idx="5">
                  <c:v>3</c:v>
                </c:pt>
                <c:pt idx="6">
                  <c:v>2</c:v>
                </c:pt>
                <c:pt idx="7">
                  <c:v>1</c:v>
                </c:pt>
                <c:pt idx="8">
                  <c:v>1</c:v>
                </c:pt>
                <c:pt idx="9">
                  <c:v>1</c:v>
                </c:pt>
                <c:pt idx="10">
                  <c:v>2</c:v>
                </c:pt>
                <c:pt idx="11">
                  <c:v>3</c:v>
                </c:pt>
                <c:pt idx="12">
                  <c:v>0</c:v>
                </c:pt>
                <c:pt idx="13">
                  <c:v>2</c:v>
                </c:pt>
                <c:pt idx="14">
                  <c:v>5</c:v>
                </c:pt>
              </c:numCache>
            </c:numRef>
          </c:val>
        </c:ser>
        <c:ser>
          <c:idx val="2"/>
          <c:order val="2"/>
          <c:tx>
            <c:strRef>
              <c:f>'General Analysis'!$D$67</c:f>
              <c:strCache>
                <c:ptCount val="1"/>
                <c:pt idx="0">
                  <c:v>Both</c:v>
                </c:pt>
              </c:strCache>
            </c:strRef>
          </c:tx>
          <c:spPr>
            <a:solidFill>
              <a:srgbClr val="FF9900">
                <a:alpha val="80000"/>
              </a:srgbClr>
            </a:solidFill>
            <a:ln w="19050" cmpd="sng">
              <a:solidFill>
                <a:srgbClr val="FF9900"/>
              </a:solidFill>
            </a:ln>
          </c:spPr>
          <c:cat>
            <c:numRef>
              <c:f>'General Analysis'!$A$68:$A$82</c:f>
              <c:numCache>
                <c:formatCode>General</c:formatCode>
                <c:ptCount val="15"/>
                <c:pt idx="0">
                  <c:v>2017</c:v>
                </c:pt>
                <c:pt idx="1">
                  <c:v>2016</c:v>
                </c:pt>
                <c:pt idx="2">
                  <c:v>2015</c:v>
                </c:pt>
                <c:pt idx="3">
                  <c:v>2014</c:v>
                </c:pt>
                <c:pt idx="4">
                  <c:v>2013</c:v>
                </c:pt>
                <c:pt idx="5">
                  <c:v>2012</c:v>
                </c:pt>
                <c:pt idx="6">
                  <c:v>2011</c:v>
                </c:pt>
                <c:pt idx="7">
                  <c:v>2010</c:v>
                </c:pt>
                <c:pt idx="8">
                  <c:v>2009</c:v>
                </c:pt>
                <c:pt idx="9">
                  <c:v>2008</c:v>
                </c:pt>
                <c:pt idx="10">
                  <c:v>2007</c:v>
                </c:pt>
                <c:pt idx="11">
                  <c:v>2006</c:v>
                </c:pt>
                <c:pt idx="12">
                  <c:v>2005</c:v>
                </c:pt>
                <c:pt idx="13">
                  <c:v>2004</c:v>
                </c:pt>
                <c:pt idx="14">
                  <c:v>2003</c:v>
                </c:pt>
              </c:numCache>
            </c:numRef>
          </c:cat>
          <c:val>
            <c:numRef>
              <c:f>'General Analysis'!$D$68:$D$82</c:f>
              <c:numCache>
                <c:formatCode>General</c:formatCode>
                <c:ptCount val="15"/>
                <c:pt idx="0">
                  <c:v>1</c:v>
                </c:pt>
                <c:pt idx="1">
                  <c:v>1</c:v>
                </c:pt>
                <c:pt idx="2">
                  <c:v>1</c:v>
                </c:pt>
                <c:pt idx="3">
                  <c:v>1</c:v>
                </c:pt>
                <c:pt idx="4">
                  <c:v>1</c:v>
                </c:pt>
                <c:pt idx="5">
                  <c:v>4</c:v>
                </c:pt>
                <c:pt idx="6">
                  <c:v>1</c:v>
                </c:pt>
                <c:pt idx="7">
                  <c:v>2</c:v>
                </c:pt>
                <c:pt idx="8">
                  <c:v>3</c:v>
                </c:pt>
                <c:pt idx="9">
                  <c:v>8</c:v>
                </c:pt>
                <c:pt idx="10">
                  <c:v>3</c:v>
                </c:pt>
                <c:pt idx="11">
                  <c:v>0</c:v>
                </c:pt>
                <c:pt idx="12">
                  <c:v>0</c:v>
                </c:pt>
                <c:pt idx="13">
                  <c:v>0</c:v>
                </c:pt>
                <c:pt idx="14">
                  <c:v>1</c:v>
                </c:pt>
              </c:numCache>
            </c:numRef>
          </c:val>
        </c:ser>
        <c:dLbls>
          <c:showLegendKey val="0"/>
          <c:showVal val="0"/>
          <c:showCatName val="0"/>
          <c:showSerName val="0"/>
          <c:showPercent val="0"/>
          <c:showBubbleSize val="0"/>
        </c:dLbls>
        <c:axId val="339662000"/>
        <c:axId val="339656560"/>
      </c:areaChart>
      <c:catAx>
        <c:axId val="339662000"/>
        <c:scaling>
          <c:orientation val="minMax"/>
        </c:scaling>
        <c:delete val="0"/>
        <c:axPos val="b"/>
        <c:numFmt formatCode="General" sourceLinked="1"/>
        <c:majorTickMark val="cross"/>
        <c:minorTickMark val="cross"/>
        <c:tickLblPos val="nextTo"/>
        <c:txPr>
          <a:bodyPr/>
          <a:lstStyle/>
          <a:p>
            <a:pPr lvl="0">
              <a:defRPr sz="1000" b="0"/>
            </a:pPr>
            <a:endParaRPr lang="pt-BR"/>
          </a:p>
        </c:txPr>
        <c:crossAx val="339656560"/>
        <c:crosses val="autoZero"/>
        <c:auto val="1"/>
        <c:lblAlgn val="ctr"/>
        <c:lblOffset val="100"/>
        <c:noMultiLvlLbl val="1"/>
      </c:catAx>
      <c:valAx>
        <c:axId val="339656560"/>
        <c:scaling>
          <c:orientation val="minMax"/>
        </c:scaling>
        <c:delete val="0"/>
        <c:axPos val="l"/>
        <c:majorGridlines>
          <c:spPr>
            <a:ln>
              <a:solidFill>
                <a:srgbClr val="B7B7B7"/>
              </a:solidFill>
            </a:ln>
          </c:spPr>
        </c:majorGridlines>
        <c:numFmt formatCode="General" sourceLinked="1"/>
        <c:majorTickMark val="cross"/>
        <c:minorTickMark val="cross"/>
        <c:tickLblPos val="nextTo"/>
        <c:spPr>
          <a:ln w="47625">
            <a:noFill/>
          </a:ln>
        </c:spPr>
        <c:txPr>
          <a:bodyPr/>
          <a:lstStyle/>
          <a:p>
            <a:pPr lvl="0">
              <a:defRPr sz="1000" b="0"/>
            </a:pPr>
            <a:endParaRPr lang="pt-BR"/>
          </a:p>
        </c:txPr>
        <c:crossAx val="339662000"/>
        <c:crosses val="autoZero"/>
        <c:crossBetween val="midCat"/>
      </c:valAx>
    </c:plotArea>
    <c:legend>
      <c:legendPos val="r"/>
      <c:overlay val="0"/>
      <c:txPr>
        <a:bodyPr/>
        <a:lstStyle/>
        <a:p>
          <a:pPr lvl="0">
            <a:defRPr sz="1000"/>
          </a:pPr>
          <a:endParaRPr lang="pt-BR"/>
        </a:p>
      </c:txPr>
    </c:legend>
    <c:plotVisOnly val="1"/>
    <c:dispBlanksAs val="zero"/>
    <c:showDLblsOverMax val="1"/>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1"/>
  <c:style val="2"/>
  <c:chart>
    <c:autoTitleDeleted val="1"/>
    <c:plotArea>
      <c:layout>
        <c:manualLayout>
          <c:xMode val="edge"/>
          <c:yMode val="edge"/>
          <c:x val="0.68332999999999999"/>
          <c:y val="3.4249999999999975E-2"/>
          <c:w val="0.28668223990208075"/>
          <c:h val="0.89383999999999986"/>
        </c:manualLayout>
      </c:layout>
      <c:barChart>
        <c:barDir val="bar"/>
        <c:grouping val="clustered"/>
        <c:varyColors val="1"/>
        <c:ser>
          <c:idx val="0"/>
          <c:order val="0"/>
          <c:tx>
            <c:strRef>
              <c:f>'General Analysis'!$B$135</c:f>
              <c:strCache>
                <c:ptCount val="1"/>
              </c:strCache>
            </c:strRef>
          </c:tx>
          <c:spPr>
            <a:solidFill>
              <a:srgbClr val="3366CC"/>
            </a:solidFill>
          </c:spPr>
          <c:invertIfNegative val="1"/>
          <c:cat>
            <c:strRef>
              <c:f>'General Analysis'!$A$136:$A$179</c:f>
              <c:strCache>
                <c:ptCount val="44"/>
                <c:pt idx="0">
                  <c:v>ACM/IEEE International Symposium on Empirical Software Engineering and Measurement (ESEM)</c:v>
                </c:pt>
                <c:pt idx="1">
                  <c:v>Agile Conference (Agile)</c:v>
                </c:pt>
                <c:pt idx="2">
                  <c:v>Annual International Symposium of the International Council on Systems Engineering (INCOSE)</c:v>
                </c:pt>
                <c:pt idx="3">
                  <c:v>Asia-Pacific Software Engineering Conference (APSEC)</c:v>
                </c:pt>
                <c:pt idx="4">
                  <c:v>Australian Software Engineering Conference (ASWEC)</c:v>
                </c:pt>
                <c:pt idx="5">
                  <c:v>European Conference on Software Maintenance and Reengineering (CSMR)</c:v>
                </c:pt>
                <c:pt idx="6">
                  <c:v>European Software Engineering Conference Held Jointly with ACM SIGSOFT International Symposium on Foundations of Software Engineering. Association for Computing Machinery</c:v>
                </c:pt>
                <c:pt idx="7">
                  <c:v>IEEE International Conference on Engineering of Complex Computer Systems (ICECCS)</c:v>
                </c:pt>
                <c:pt idx="8">
                  <c:v>IEEE International Conference on Software Maintenance (ICSM)</c:v>
                </c:pt>
                <c:pt idx="9">
                  <c:v>IEEE International Engineering Management Conference (IEMC)</c:v>
                </c:pt>
                <c:pt idx="10">
                  <c:v>IEEE International Instrumentation and Measurement Technology Conference (I2MTC )</c:v>
                </c:pt>
                <c:pt idx="11">
                  <c:v>IEEE International Systems Conference (SysCon)</c:v>
                </c:pt>
                <c:pt idx="12">
                  <c:v>IEEE Region 10 Colloquium (TENCON) and the International Conference on Industrial and Information Systems (ICIIS)</c:v>
                </c:pt>
                <c:pt idx="13">
                  <c:v>IEEE Software Engineering Workshop (SEW)</c:v>
                </c:pt>
                <c:pt idx="14">
                  <c:v>IEEE/ACIS International Conference on Computer and Information Science (ICIS)</c:v>
                </c:pt>
                <c:pt idx="15">
                  <c:v>IEEE/ACM International Conference on Automated Software Engineering (ASE)</c:v>
                </c:pt>
                <c:pt idx="16">
                  <c:v>International Conference of the Computer Measurement Group (CMG)</c:v>
                </c:pt>
                <c:pt idx="17">
                  <c:v>International Conference on Advanced Software Engineering &amp; Its Applications (ASEA)</c:v>
                </c:pt>
                <c:pt idx="18">
                  <c:v>International Conference on Circuit, Power and Computing Technologies (ICCPCT)</c:v>
                </c:pt>
                <c:pt idx="19">
                  <c:v>International Conference on Computational Intelligence for Modelling Control and Automation (CIMCA)</c:v>
                </c:pt>
                <c:pt idx="20">
                  <c:v>International Conference on Computational Intelligence for Modelling, Control and Automation (CIMCA) and International Conference on Intelligent Agents, Web Technologies and Internet Commerce (IAWTIC)</c:v>
                </c:pt>
                <c:pt idx="21">
                  <c:v>International Conference on Information and Computing Science (ICIC)</c:v>
                </c:pt>
                <c:pt idx="22">
                  <c:v>International Conference on Management and Service Science (MASS)</c:v>
                </c:pt>
                <c:pt idx="23">
                  <c:v>International Conference on Product-Focused Software Process Improvement (PROFES)</c:v>
                </c:pt>
                <c:pt idx="24">
                  <c:v>International Conference on Quality Software (QSIC)</c:v>
                </c:pt>
                <c:pt idx="25">
                  <c:v>International Conference on Reliability, Infocom Technologies and Optimization (Trends and Future Directions) (ICRITO)</c:v>
                </c:pt>
                <c:pt idx="26">
                  <c:v>International Conference on Software and Data Technologies (ICSOFT)</c:v>
                </c:pt>
                <c:pt idx="27">
                  <c:v>International Conference on Software Engineering and Applications (IASTED)</c:v>
                </c:pt>
                <c:pt idx="28">
                  <c:v>International Conference on Software Engineering and Knowledge Engineering (SEKE)</c:v>
                </c:pt>
                <c:pt idx="29">
                  <c:v>International Conference on Software Engineering (ICSE)</c:v>
                </c:pt>
                <c:pt idx="30">
                  <c:v>International Conference on Software Process Improvement and Capability Determination (SPICE)</c:v>
                </c:pt>
                <c:pt idx="31">
                  <c:v>International Conference on Software Process: Trustworthy Software Development Processes (ICSP)</c:v>
                </c:pt>
                <c:pt idx="32">
                  <c:v>International Conference on Systems, Computing Sciences and Software Engineering (SCSS), part of the International Joint Conferences on Computer, Information, and Systems Sciences, and Engineering (CISSE)</c:v>
                </c:pt>
                <c:pt idx="33">
                  <c:v>International Conference on the Quality of Information and Communications Technology (QUATIC)</c:v>
                </c:pt>
                <c:pt idx="34">
                  <c:v>International Conference on Wireless Communications, Networking and Mobile Computing (WiCOM)</c:v>
                </c:pt>
                <c:pt idx="35">
                  <c:v>International Multi Conference on Information Processing (IMCIP)</c:v>
                </c:pt>
                <c:pt idx="36">
                  <c:v>International Symposium on Empirical Software Engineering (ISESE)</c:v>
                </c:pt>
                <c:pt idx="37">
                  <c:v>International Workshop on Software Measurement (IWSM)</c:v>
                </c:pt>
                <c:pt idx="38">
                  <c:v>Joint Conference on Knowledge-Based Software Engineering (JCKBSE)</c:v>
                </c:pt>
                <c:pt idx="39">
                  <c:v>Joint Conference of the International Workshop on Software Measurement (IWSM) and the International Conference on Software Process and Product Measurement (Mensura)</c:v>
                </c:pt>
                <c:pt idx="40">
                  <c:v>Joint International Computer Conference (JICC)</c:v>
                </c:pt>
                <c:pt idx="41">
                  <c:v>Joint International Conference on Performance Engineering (WOSP/SIPEW)</c:v>
                </c:pt>
                <c:pt idx="42">
                  <c:v>Latin American Computing Conference (CLEI)</c:v>
                </c:pt>
                <c:pt idx="43">
                  <c:v>Malaysian Software Engineering Conference (MySEC)</c:v>
                </c:pt>
              </c:strCache>
            </c:strRef>
          </c:cat>
          <c:val>
            <c:numRef>
              <c:f>'General Analysis'!$B$136:$B$179</c:f>
              <c:numCache>
                <c:formatCode>General</c:formatCode>
                <c:ptCount val="44"/>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Lst>
        </c:ser>
        <c:ser>
          <c:idx val="1"/>
          <c:order val="1"/>
          <c:tx>
            <c:strRef>
              <c:f>'General Analysis'!$C$135</c:f>
              <c:strCache>
                <c:ptCount val="1"/>
              </c:strCache>
            </c:strRef>
          </c:tx>
          <c:spPr>
            <a:solidFill>
              <a:srgbClr val="DC3912"/>
            </a:solidFill>
          </c:spPr>
          <c:invertIfNegative val="1"/>
          <c:cat>
            <c:strRef>
              <c:f>'General Analysis'!$A$136:$A$179</c:f>
              <c:strCache>
                <c:ptCount val="44"/>
                <c:pt idx="0">
                  <c:v>ACM/IEEE International Symposium on Empirical Software Engineering and Measurement (ESEM)</c:v>
                </c:pt>
                <c:pt idx="1">
                  <c:v>Agile Conference (Agile)</c:v>
                </c:pt>
                <c:pt idx="2">
                  <c:v>Annual International Symposium of the International Council on Systems Engineering (INCOSE)</c:v>
                </c:pt>
                <c:pt idx="3">
                  <c:v>Asia-Pacific Software Engineering Conference (APSEC)</c:v>
                </c:pt>
                <c:pt idx="4">
                  <c:v>Australian Software Engineering Conference (ASWEC)</c:v>
                </c:pt>
                <c:pt idx="5">
                  <c:v>European Conference on Software Maintenance and Reengineering (CSMR)</c:v>
                </c:pt>
                <c:pt idx="6">
                  <c:v>European Software Engineering Conference Held Jointly with ACM SIGSOFT International Symposium on Foundations of Software Engineering. Association for Computing Machinery</c:v>
                </c:pt>
                <c:pt idx="7">
                  <c:v>IEEE International Conference on Engineering of Complex Computer Systems (ICECCS)</c:v>
                </c:pt>
                <c:pt idx="8">
                  <c:v>IEEE International Conference on Software Maintenance (ICSM)</c:v>
                </c:pt>
                <c:pt idx="9">
                  <c:v>IEEE International Engineering Management Conference (IEMC)</c:v>
                </c:pt>
                <c:pt idx="10">
                  <c:v>IEEE International Instrumentation and Measurement Technology Conference (I2MTC )</c:v>
                </c:pt>
                <c:pt idx="11">
                  <c:v>IEEE International Systems Conference (SysCon)</c:v>
                </c:pt>
                <c:pt idx="12">
                  <c:v>IEEE Region 10 Colloquium (TENCON) and the International Conference on Industrial and Information Systems (ICIIS)</c:v>
                </c:pt>
                <c:pt idx="13">
                  <c:v>IEEE Software Engineering Workshop (SEW)</c:v>
                </c:pt>
                <c:pt idx="14">
                  <c:v>IEEE/ACIS International Conference on Computer and Information Science (ICIS)</c:v>
                </c:pt>
                <c:pt idx="15">
                  <c:v>IEEE/ACM International Conference on Automated Software Engineering (ASE)</c:v>
                </c:pt>
                <c:pt idx="16">
                  <c:v>International Conference of the Computer Measurement Group (CMG)</c:v>
                </c:pt>
                <c:pt idx="17">
                  <c:v>International Conference on Advanced Software Engineering &amp; Its Applications (ASEA)</c:v>
                </c:pt>
                <c:pt idx="18">
                  <c:v>International Conference on Circuit, Power and Computing Technologies (ICCPCT)</c:v>
                </c:pt>
                <c:pt idx="19">
                  <c:v>International Conference on Computational Intelligence for Modelling Control and Automation (CIMCA)</c:v>
                </c:pt>
                <c:pt idx="20">
                  <c:v>International Conference on Computational Intelligence for Modelling, Control and Automation (CIMCA) and International Conference on Intelligent Agents, Web Technologies and Internet Commerce (IAWTIC)</c:v>
                </c:pt>
                <c:pt idx="21">
                  <c:v>International Conference on Information and Computing Science (ICIC)</c:v>
                </c:pt>
                <c:pt idx="22">
                  <c:v>International Conference on Management and Service Science (MASS)</c:v>
                </c:pt>
                <c:pt idx="23">
                  <c:v>International Conference on Product-Focused Software Process Improvement (PROFES)</c:v>
                </c:pt>
                <c:pt idx="24">
                  <c:v>International Conference on Quality Software (QSIC)</c:v>
                </c:pt>
                <c:pt idx="25">
                  <c:v>International Conference on Reliability, Infocom Technologies and Optimization (Trends and Future Directions) (ICRITO)</c:v>
                </c:pt>
                <c:pt idx="26">
                  <c:v>International Conference on Software and Data Technologies (ICSOFT)</c:v>
                </c:pt>
                <c:pt idx="27">
                  <c:v>International Conference on Software Engineering and Applications (IASTED)</c:v>
                </c:pt>
                <c:pt idx="28">
                  <c:v>International Conference on Software Engineering and Knowledge Engineering (SEKE)</c:v>
                </c:pt>
                <c:pt idx="29">
                  <c:v>International Conference on Software Engineering (ICSE)</c:v>
                </c:pt>
                <c:pt idx="30">
                  <c:v>International Conference on Software Process Improvement and Capability Determination (SPICE)</c:v>
                </c:pt>
                <c:pt idx="31">
                  <c:v>International Conference on Software Process: Trustworthy Software Development Processes (ICSP)</c:v>
                </c:pt>
                <c:pt idx="32">
                  <c:v>International Conference on Systems, Computing Sciences and Software Engineering (SCSS), part of the International Joint Conferences on Computer, Information, and Systems Sciences, and Engineering (CISSE)</c:v>
                </c:pt>
                <c:pt idx="33">
                  <c:v>International Conference on the Quality of Information and Communications Technology (QUATIC)</c:v>
                </c:pt>
                <c:pt idx="34">
                  <c:v>International Conference on Wireless Communications, Networking and Mobile Computing (WiCOM)</c:v>
                </c:pt>
                <c:pt idx="35">
                  <c:v>International Multi Conference on Information Processing (IMCIP)</c:v>
                </c:pt>
                <c:pt idx="36">
                  <c:v>International Symposium on Empirical Software Engineering (ISESE)</c:v>
                </c:pt>
                <c:pt idx="37">
                  <c:v>International Workshop on Software Measurement (IWSM)</c:v>
                </c:pt>
                <c:pt idx="38">
                  <c:v>Joint Conference on Knowledge-Based Software Engineering (JCKBSE)</c:v>
                </c:pt>
                <c:pt idx="39">
                  <c:v>Joint Conference of the International Workshop on Software Measurement (IWSM) and the International Conference on Software Process and Product Measurement (Mensura)</c:v>
                </c:pt>
                <c:pt idx="40">
                  <c:v>Joint International Computer Conference (JICC)</c:v>
                </c:pt>
                <c:pt idx="41">
                  <c:v>Joint International Conference on Performance Engineering (WOSP/SIPEW)</c:v>
                </c:pt>
                <c:pt idx="42">
                  <c:v>Latin American Computing Conference (CLEI)</c:v>
                </c:pt>
                <c:pt idx="43">
                  <c:v>Malaysian Software Engineering Conference (MySEC)</c:v>
                </c:pt>
              </c:strCache>
            </c:strRef>
          </c:cat>
          <c:val>
            <c:numRef>
              <c:f>'General Analysis'!$C$136:$C$179</c:f>
              <c:numCache>
                <c:formatCode>General</c:formatCode>
                <c:ptCount val="44"/>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Lst>
        </c:ser>
        <c:ser>
          <c:idx val="2"/>
          <c:order val="2"/>
          <c:tx>
            <c:strRef>
              <c:f>'General Analysis'!$D$135</c:f>
              <c:strCache>
                <c:ptCount val="1"/>
              </c:strCache>
            </c:strRef>
          </c:tx>
          <c:spPr>
            <a:solidFill>
              <a:srgbClr val="FF9900"/>
            </a:solidFill>
          </c:spPr>
          <c:invertIfNegative val="1"/>
          <c:cat>
            <c:strRef>
              <c:f>'General Analysis'!$A$136:$A$179</c:f>
              <c:strCache>
                <c:ptCount val="44"/>
                <c:pt idx="0">
                  <c:v>ACM/IEEE International Symposium on Empirical Software Engineering and Measurement (ESEM)</c:v>
                </c:pt>
                <c:pt idx="1">
                  <c:v>Agile Conference (Agile)</c:v>
                </c:pt>
                <c:pt idx="2">
                  <c:v>Annual International Symposium of the International Council on Systems Engineering (INCOSE)</c:v>
                </c:pt>
                <c:pt idx="3">
                  <c:v>Asia-Pacific Software Engineering Conference (APSEC)</c:v>
                </c:pt>
                <c:pt idx="4">
                  <c:v>Australian Software Engineering Conference (ASWEC)</c:v>
                </c:pt>
                <c:pt idx="5">
                  <c:v>European Conference on Software Maintenance and Reengineering (CSMR)</c:v>
                </c:pt>
                <c:pt idx="6">
                  <c:v>European Software Engineering Conference Held Jointly with ACM SIGSOFT International Symposium on Foundations of Software Engineering. Association for Computing Machinery</c:v>
                </c:pt>
                <c:pt idx="7">
                  <c:v>IEEE International Conference on Engineering of Complex Computer Systems (ICECCS)</c:v>
                </c:pt>
                <c:pt idx="8">
                  <c:v>IEEE International Conference on Software Maintenance (ICSM)</c:v>
                </c:pt>
                <c:pt idx="9">
                  <c:v>IEEE International Engineering Management Conference (IEMC)</c:v>
                </c:pt>
                <c:pt idx="10">
                  <c:v>IEEE International Instrumentation and Measurement Technology Conference (I2MTC )</c:v>
                </c:pt>
                <c:pt idx="11">
                  <c:v>IEEE International Systems Conference (SysCon)</c:v>
                </c:pt>
                <c:pt idx="12">
                  <c:v>IEEE Region 10 Colloquium (TENCON) and the International Conference on Industrial and Information Systems (ICIIS)</c:v>
                </c:pt>
                <c:pt idx="13">
                  <c:v>IEEE Software Engineering Workshop (SEW)</c:v>
                </c:pt>
                <c:pt idx="14">
                  <c:v>IEEE/ACIS International Conference on Computer and Information Science (ICIS)</c:v>
                </c:pt>
                <c:pt idx="15">
                  <c:v>IEEE/ACM International Conference on Automated Software Engineering (ASE)</c:v>
                </c:pt>
                <c:pt idx="16">
                  <c:v>International Conference of the Computer Measurement Group (CMG)</c:v>
                </c:pt>
                <c:pt idx="17">
                  <c:v>International Conference on Advanced Software Engineering &amp; Its Applications (ASEA)</c:v>
                </c:pt>
                <c:pt idx="18">
                  <c:v>International Conference on Circuit, Power and Computing Technologies (ICCPCT)</c:v>
                </c:pt>
                <c:pt idx="19">
                  <c:v>International Conference on Computational Intelligence for Modelling Control and Automation (CIMCA)</c:v>
                </c:pt>
                <c:pt idx="20">
                  <c:v>International Conference on Computational Intelligence for Modelling, Control and Automation (CIMCA) and International Conference on Intelligent Agents, Web Technologies and Internet Commerce (IAWTIC)</c:v>
                </c:pt>
                <c:pt idx="21">
                  <c:v>International Conference on Information and Computing Science (ICIC)</c:v>
                </c:pt>
                <c:pt idx="22">
                  <c:v>International Conference on Management and Service Science (MASS)</c:v>
                </c:pt>
                <c:pt idx="23">
                  <c:v>International Conference on Product-Focused Software Process Improvement (PROFES)</c:v>
                </c:pt>
                <c:pt idx="24">
                  <c:v>International Conference on Quality Software (QSIC)</c:v>
                </c:pt>
                <c:pt idx="25">
                  <c:v>International Conference on Reliability, Infocom Technologies and Optimization (Trends and Future Directions) (ICRITO)</c:v>
                </c:pt>
                <c:pt idx="26">
                  <c:v>International Conference on Software and Data Technologies (ICSOFT)</c:v>
                </c:pt>
                <c:pt idx="27">
                  <c:v>International Conference on Software Engineering and Applications (IASTED)</c:v>
                </c:pt>
                <c:pt idx="28">
                  <c:v>International Conference on Software Engineering and Knowledge Engineering (SEKE)</c:v>
                </c:pt>
                <c:pt idx="29">
                  <c:v>International Conference on Software Engineering (ICSE)</c:v>
                </c:pt>
                <c:pt idx="30">
                  <c:v>International Conference on Software Process Improvement and Capability Determination (SPICE)</c:v>
                </c:pt>
                <c:pt idx="31">
                  <c:v>International Conference on Software Process: Trustworthy Software Development Processes (ICSP)</c:v>
                </c:pt>
                <c:pt idx="32">
                  <c:v>International Conference on Systems, Computing Sciences and Software Engineering (SCSS), part of the International Joint Conferences on Computer, Information, and Systems Sciences, and Engineering (CISSE)</c:v>
                </c:pt>
                <c:pt idx="33">
                  <c:v>International Conference on the Quality of Information and Communications Technology (QUATIC)</c:v>
                </c:pt>
                <c:pt idx="34">
                  <c:v>International Conference on Wireless Communications, Networking and Mobile Computing (WiCOM)</c:v>
                </c:pt>
                <c:pt idx="35">
                  <c:v>International Multi Conference on Information Processing (IMCIP)</c:v>
                </c:pt>
                <c:pt idx="36">
                  <c:v>International Symposium on Empirical Software Engineering (ISESE)</c:v>
                </c:pt>
                <c:pt idx="37">
                  <c:v>International Workshop on Software Measurement (IWSM)</c:v>
                </c:pt>
                <c:pt idx="38">
                  <c:v>Joint Conference on Knowledge-Based Software Engineering (JCKBSE)</c:v>
                </c:pt>
                <c:pt idx="39">
                  <c:v>Joint Conference of the International Workshop on Software Measurement (IWSM) and the International Conference on Software Process and Product Measurement (Mensura)</c:v>
                </c:pt>
                <c:pt idx="40">
                  <c:v>Joint International Computer Conference (JICC)</c:v>
                </c:pt>
                <c:pt idx="41">
                  <c:v>Joint International Conference on Performance Engineering (WOSP/SIPEW)</c:v>
                </c:pt>
                <c:pt idx="42">
                  <c:v>Latin American Computing Conference (CLEI)</c:v>
                </c:pt>
                <c:pt idx="43">
                  <c:v>Malaysian Software Engineering Conference (MySEC)</c:v>
                </c:pt>
              </c:strCache>
            </c:strRef>
          </c:cat>
          <c:val>
            <c:numRef>
              <c:f>'General Analysis'!$D$136:$D$179</c:f>
              <c:numCache>
                <c:formatCode>General</c:formatCode>
                <c:ptCount val="44"/>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Lst>
        </c:ser>
        <c:ser>
          <c:idx val="3"/>
          <c:order val="3"/>
          <c:tx>
            <c:strRef>
              <c:f>'General Analysis'!$T$135</c:f>
              <c:strCache>
                <c:ptCount val="1"/>
                <c:pt idx="0">
                  <c:v>Number of papers</c:v>
                </c:pt>
              </c:strCache>
            </c:strRef>
          </c:tx>
          <c:spPr>
            <a:solidFill>
              <a:srgbClr val="109618"/>
            </a:solidFill>
          </c:spPr>
          <c:invertIfNegative val="1"/>
          <c:cat>
            <c:strRef>
              <c:f>'General Analysis'!$A$136:$A$179</c:f>
              <c:strCache>
                <c:ptCount val="44"/>
                <c:pt idx="0">
                  <c:v>ACM/IEEE International Symposium on Empirical Software Engineering and Measurement (ESEM)</c:v>
                </c:pt>
                <c:pt idx="1">
                  <c:v>Agile Conference (Agile)</c:v>
                </c:pt>
                <c:pt idx="2">
                  <c:v>Annual International Symposium of the International Council on Systems Engineering (INCOSE)</c:v>
                </c:pt>
                <c:pt idx="3">
                  <c:v>Asia-Pacific Software Engineering Conference (APSEC)</c:v>
                </c:pt>
                <c:pt idx="4">
                  <c:v>Australian Software Engineering Conference (ASWEC)</c:v>
                </c:pt>
                <c:pt idx="5">
                  <c:v>European Conference on Software Maintenance and Reengineering (CSMR)</c:v>
                </c:pt>
                <c:pt idx="6">
                  <c:v>European Software Engineering Conference Held Jointly with ACM SIGSOFT International Symposium on Foundations of Software Engineering. Association for Computing Machinery</c:v>
                </c:pt>
                <c:pt idx="7">
                  <c:v>IEEE International Conference on Engineering of Complex Computer Systems (ICECCS)</c:v>
                </c:pt>
                <c:pt idx="8">
                  <c:v>IEEE International Conference on Software Maintenance (ICSM)</c:v>
                </c:pt>
                <c:pt idx="9">
                  <c:v>IEEE International Engineering Management Conference (IEMC)</c:v>
                </c:pt>
                <c:pt idx="10">
                  <c:v>IEEE International Instrumentation and Measurement Technology Conference (I2MTC )</c:v>
                </c:pt>
                <c:pt idx="11">
                  <c:v>IEEE International Systems Conference (SysCon)</c:v>
                </c:pt>
                <c:pt idx="12">
                  <c:v>IEEE Region 10 Colloquium (TENCON) and the International Conference on Industrial and Information Systems (ICIIS)</c:v>
                </c:pt>
                <c:pt idx="13">
                  <c:v>IEEE Software Engineering Workshop (SEW)</c:v>
                </c:pt>
                <c:pt idx="14">
                  <c:v>IEEE/ACIS International Conference on Computer and Information Science (ICIS)</c:v>
                </c:pt>
                <c:pt idx="15">
                  <c:v>IEEE/ACM International Conference on Automated Software Engineering (ASE)</c:v>
                </c:pt>
                <c:pt idx="16">
                  <c:v>International Conference of the Computer Measurement Group (CMG)</c:v>
                </c:pt>
                <c:pt idx="17">
                  <c:v>International Conference on Advanced Software Engineering &amp; Its Applications (ASEA)</c:v>
                </c:pt>
                <c:pt idx="18">
                  <c:v>International Conference on Circuit, Power and Computing Technologies (ICCPCT)</c:v>
                </c:pt>
                <c:pt idx="19">
                  <c:v>International Conference on Computational Intelligence for Modelling Control and Automation (CIMCA)</c:v>
                </c:pt>
                <c:pt idx="20">
                  <c:v>International Conference on Computational Intelligence for Modelling, Control and Automation (CIMCA) and International Conference on Intelligent Agents, Web Technologies and Internet Commerce (IAWTIC)</c:v>
                </c:pt>
                <c:pt idx="21">
                  <c:v>International Conference on Information and Computing Science (ICIC)</c:v>
                </c:pt>
                <c:pt idx="22">
                  <c:v>International Conference on Management and Service Science (MASS)</c:v>
                </c:pt>
                <c:pt idx="23">
                  <c:v>International Conference on Product-Focused Software Process Improvement (PROFES)</c:v>
                </c:pt>
                <c:pt idx="24">
                  <c:v>International Conference on Quality Software (QSIC)</c:v>
                </c:pt>
                <c:pt idx="25">
                  <c:v>International Conference on Reliability, Infocom Technologies and Optimization (Trends and Future Directions) (ICRITO)</c:v>
                </c:pt>
                <c:pt idx="26">
                  <c:v>International Conference on Software and Data Technologies (ICSOFT)</c:v>
                </c:pt>
                <c:pt idx="27">
                  <c:v>International Conference on Software Engineering and Applications (IASTED)</c:v>
                </c:pt>
                <c:pt idx="28">
                  <c:v>International Conference on Software Engineering and Knowledge Engineering (SEKE)</c:v>
                </c:pt>
                <c:pt idx="29">
                  <c:v>International Conference on Software Engineering (ICSE)</c:v>
                </c:pt>
                <c:pt idx="30">
                  <c:v>International Conference on Software Process Improvement and Capability Determination (SPICE)</c:v>
                </c:pt>
                <c:pt idx="31">
                  <c:v>International Conference on Software Process: Trustworthy Software Development Processes (ICSP)</c:v>
                </c:pt>
                <c:pt idx="32">
                  <c:v>International Conference on Systems, Computing Sciences and Software Engineering (SCSS), part of the International Joint Conferences on Computer, Information, and Systems Sciences, and Engineering (CISSE)</c:v>
                </c:pt>
                <c:pt idx="33">
                  <c:v>International Conference on the Quality of Information and Communications Technology (QUATIC)</c:v>
                </c:pt>
                <c:pt idx="34">
                  <c:v>International Conference on Wireless Communications, Networking and Mobile Computing (WiCOM)</c:v>
                </c:pt>
                <c:pt idx="35">
                  <c:v>International Multi Conference on Information Processing (IMCIP)</c:v>
                </c:pt>
                <c:pt idx="36">
                  <c:v>International Symposium on Empirical Software Engineering (ISESE)</c:v>
                </c:pt>
                <c:pt idx="37">
                  <c:v>International Workshop on Software Measurement (IWSM)</c:v>
                </c:pt>
                <c:pt idx="38">
                  <c:v>Joint Conference on Knowledge-Based Software Engineering (JCKBSE)</c:v>
                </c:pt>
                <c:pt idx="39">
                  <c:v>Joint Conference of the International Workshop on Software Measurement (IWSM) and the International Conference on Software Process and Product Measurement (Mensura)</c:v>
                </c:pt>
                <c:pt idx="40">
                  <c:v>Joint International Computer Conference (JICC)</c:v>
                </c:pt>
                <c:pt idx="41">
                  <c:v>Joint International Conference on Performance Engineering (WOSP/SIPEW)</c:v>
                </c:pt>
                <c:pt idx="42">
                  <c:v>Latin American Computing Conference (CLEI)</c:v>
                </c:pt>
                <c:pt idx="43">
                  <c:v>Malaysian Software Engineering Conference (MySEC)</c:v>
                </c:pt>
              </c:strCache>
            </c:strRef>
          </c:cat>
          <c:val>
            <c:numRef>
              <c:f>'General Analysis'!$T$136:$T$179</c:f>
              <c:numCache>
                <c:formatCode>General</c:formatCode>
                <c:ptCount val="44"/>
                <c:pt idx="0">
                  <c:v>1</c:v>
                </c:pt>
                <c:pt idx="1">
                  <c:v>2</c:v>
                </c:pt>
                <c:pt idx="2">
                  <c:v>2</c:v>
                </c:pt>
                <c:pt idx="3">
                  <c:v>1</c:v>
                </c:pt>
                <c:pt idx="4">
                  <c:v>1</c:v>
                </c:pt>
                <c:pt idx="5">
                  <c:v>1</c:v>
                </c:pt>
                <c:pt idx="6">
                  <c:v>1</c:v>
                </c:pt>
                <c:pt idx="7">
                  <c:v>1</c:v>
                </c:pt>
                <c:pt idx="8">
                  <c:v>2</c:v>
                </c:pt>
                <c:pt idx="9">
                  <c:v>1</c:v>
                </c:pt>
                <c:pt idx="10">
                  <c:v>1</c:v>
                </c:pt>
                <c:pt idx="11">
                  <c:v>1</c:v>
                </c:pt>
                <c:pt idx="12">
                  <c:v>1</c:v>
                </c:pt>
                <c:pt idx="13">
                  <c:v>1</c:v>
                </c:pt>
                <c:pt idx="14">
                  <c:v>2</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pt idx="29">
                  <c:v>3</c:v>
                </c:pt>
                <c:pt idx="30">
                  <c:v>3</c:v>
                </c:pt>
                <c:pt idx="31">
                  <c:v>1</c:v>
                </c:pt>
                <c:pt idx="32">
                  <c:v>2</c:v>
                </c:pt>
                <c:pt idx="33">
                  <c:v>2</c:v>
                </c:pt>
                <c:pt idx="34">
                  <c:v>1</c:v>
                </c:pt>
                <c:pt idx="35">
                  <c:v>1</c:v>
                </c:pt>
                <c:pt idx="36">
                  <c:v>1</c:v>
                </c:pt>
                <c:pt idx="37">
                  <c:v>1</c:v>
                </c:pt>
                <c:pt idx="38">
                  <c:v>1</c:v>
                </c:pt>
                <c:pt idx="39">
                  <c:v>3</c:v>
                </c:pt>
                <c:pt idx="40">
                  <c:v>1</c:v>
                </c:pt>
                <c:pt idx="41">
                  <c:v>1</c:v>
                </c:pt>
                <c:pt idx="42">
                  <c:v>2</c:v>
                </c:pt>
                <c:pt idx="43">
                  <c:v>1</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Lst>
        </c:ser>
        <c:dLbls>
          <c:showLegendKey val="0"/>
          <c:showVal val="0"/>
          <c:showCatName val="0"/>
          <c:showSerName val="0"/>
          <c:showPercent val="0"/>
          <c:showBubbleSize val="0"/>
        </c:dLbls>
        <c:gapWidth val="150"/>
        <c:axId val="339663088"/>
        <c:axId val="339654928"/>
      </c:barChart>
      <c:catAx>
        <c:axId val="339663088"/>
        <c:scaling>
          <c:orientation val="maxMin"/>
        </c:scaling>
        <c:delete val="0"/>
        <c:axPos val="l"/>
        <c:numFmt formatCode="General" sourceLinked="1"/>
        <c:majorTickMark val="cross"/>
        <c:minorTickMark val="cross"/>
        <c:tickLblPos val="nextTo"/>
        <c:txPr>
          <a:bodyPr/>
          <a:lstStyle/>
          <a:p>
            <a:pPr lvl="0">
              <a:defRPr sz="1000" b="0">
                <a:solidFill>
                  <a:srgbClr val="222222"/>
                </a:solidFill>
              </a:defRPr>
            </a:pPr>
            <a:endParaRPr lang="pt-BR"/>
          </a:p>
        </c:txPr>
        <c:crossAx val="339654928"/>
        <c:crosses val="autoZero"/>
        <c:auto val="1"/>
        <c:lblAlgn val="ctr"/>
        <c:lblOffset val="100"/>
        <c:noMultiLvlLbl val="1"/>
      </c:catAx>
      <c:valAx>
        <c:axId val="339654928"/>
        <c:scaling>
          <c:orientation val="minMax"/>
        </c:scaling>
        <c:delete val="0"/>
        <c:axPos val="b"/>
        <c:majorGridlines>
          <c:spPr>
            <a:ln>
              <a:solidFill>
                <a:srgbClr val="B7B7B7"/>
              </a:solidFill>
            </a:ln>
          </c:spPr>
        </c:majorGridlines>
        <c:minorGridlines>
          <c:spPr>
            <a:ln>
              <a:solidFill>
                <a:srgbClr val="CCCCCC"/>
              </a:solidFill>
            </a:ln>
          </c:spPr>
        </c:minorGridlines>
        <c:numFmt formatCode="General" sourceLinked="1"/>
        <c:majorTickMark val="cross"/>
        <c:minorTickMark val="cross"/>
        <c:tickLblPos val="nextTo"/>
        <c:spPr>
          <a:ln w="47625">
            <a:noFill/>
          </a:ln>
        </c:spPr>
        <c:txPr>
          <a:bodyPr rot="60000"/>
          <a:lstStyle/>
          <a:p>
            <a:pPr lvl="0">
              <a:defRPr sz="1000" b="0">
                <a:solidFill>
                  <a:srgbClr val="222222"/>
                </a:solidFill>
              </a:defRPr>
            </a:pPr>
            <a:endParaRPr lang="pt-BR"/>
          </a:p>
        </c:txPr>
        <c:crossAx val="339663088"/>
        <c:crosses val="max"/>
        <c:crossBetween val="between"/>
      </c:valAx>
    </c:plotArea>
    <c:plotVisOnly val="1"/>
    <c:dispBlanksAs val="zero"/>
    <c:showDLblsOverMax val="1"/>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1"/>
  <c:style val="2"/>
  <c:chart>
    <c:autoTitleDeleted val="1"/>
    <c:plotArea>
      <c:layout/>
      <c:pieChart>
        <c:varyColors val="1"/>
        <c:ser>
          <c:idx val="0"/>
          <c:order val="0"/>
          <c:tx>
            <c:strRef>
              <c:f>'General Analysis'!$A$263</c:f>
              <c:strCache>
                <c:ptCount val="1"/>
                <c:pt idx="0">
                  <c:v>Grand Total</c:v>
                </c:pt>
              </c:strCache>
            </c:strRef>
          </c:tx>
          <c:dPt>
            <c:idx val="0"/>
            <c:bubble3D val="0"/>
            <c:spPr>
              <a:solidFill>
                <a:srgbClr val="3366CC"/>
              </a:solidFill>
            </c:spPr>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15:layout/>
              </c:ext>
            </c:extLst>
          </c:dLbls>
          <c:cat>
            <c:strRef>
              <c:f>'General Analysis'!$B$262:$E$262</c:f>
              <c:strCache>
                <c:ptCount val="4"/>
                <c:pt idx="0">
                  <c:v>Concept Formulation</c:v>
                </c:pt>
                <c:pt idx="1">
                  <c:v>Development and Extension</c:v>
                </c:pt>
                <c:pt idx="2">
                  <c:v>External Enhancement and Exploration</c:v>
                </c:pt>
                <c:pt idx="3">
                  <c:v>Internal Enhancement and Exploration</c:v>
                </c:pt>
              </c:strCache>
            </c:strRef>
          </c:cat>
          <c:val>
            <c:numRef>
              <c:f>'General Analysis'!$B$263:$E$263</c:f>
              <c:numCache>
                <c:formatCode>General</c:formatCode>
                <c:ptCount val="4"/>
                <c:pt idx="0">
                  <c:v>33</c:v>
                </c:pt>
                <c:pt idx="1">
                  <c:v>63</c:v>
                </c:pt>
                <c:pt idx="2">
                  <c:v>54</c:v>
                </c:pt>
                <c:pt idx="3">
                  <c:v>3</c:v>
                </c:pt>
              </c:numCache>
            </c:numRef>
          </c:val>
        </c:ser>
        <c:dLbls>
          <c:showLegendKey val="0"/>
          <c:showVal val="0"/>
          <c:showCatName val="0"/>
          <c:showSerName val="0"/>
          <c:showPercent val="0"/>
          <c:showBubbleSize val="0"/>
          <c:showLeaderLines val="1"/>
        </c:dLbls>
        <c:firstSliceAng val="0"/>
      </c:pieChart>
    </c:plotArea>
    <c:legend>
      <c:legendPos val="r"/>
      <c:layout/>
      <c:overlay val="0"/>
      <c:txPr>
        <a:bodyPr/>
        <a:lstStyle/>
        <a:p>
          <a:pPr lvl="0">
            <a:defRPr sz="1000"/>
          </a:pPr>
          <a:endParaRPr lang="pt-BR"/>
        </a:p>
      </c:txPr>
    </c:legend>
    <c:plotVisOnly val="1"/>
    <c:dispBlanksAs val="zero"/>
    <c:showDLblsOverMax val="1"/>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1"/>
  <c:style val="2"/>
  <c:chart>
    <c:autoTitleDeleted val="1"/>
    <c:plotArea>
      <c:layout/>
      <c:barChart>
        <c:barDir val="col"/>
        <c:grouping val="clustered"/>
        <c:varyColors val="1"/>
        <c:ser>
          <c:idx val="0"/>
          <c:order val="0"/>
          <c:tx>
            <c:strRef>
              <c:f>'General Analysis'!$B$272</c:f>
              <c:strCache>
                <c:ptCount val="1"/>
              </c:strCache>
            </c:strRef>
          </c:tx>
          <c:spPr>
            <a:solidFill>
              <a:srgbClr val="3366CC"/>
            </a:solidFill>
          </c:spPr>
          <c:invertIfNegative val="1"/>
          <c:cat>
            <c:numRef>
              <c:f>'General Analysis'!$A$273:$A$286</c:f>
              <c:numCache>
                <c:formatCode>General</c:formatCode>
                <c:ptCount val="14"/>
                <c:pt idx="0">
                  <c:v>5</c:v>
                </c:pt>
                <c:pt idx="1">
                  <c:v>8</c:v>
                </c:pt>
                <c:pt idx="2">
                  <c:v>9</c:v>
                </c:pt>
                <c:pt idx="3">
                  <c:v>10</c:v>
                </c:pt>
                <c:pt idx="4">
                  <c:v>11</c:v>
                </c:pt>
                <c:pt idx="5">
                  <c:v>12</c:v>
                </c:pt>
                <c:pt idx="6">
                  <c:v>13</c:v>
                </c:pt>
                <c:pt idx="7">
                  <c:v>14</c:v>
                </c:pt>
                <c:pt idx="8">
                  <c:v>15</c:v>
                </c:pt>
                <c:pt idx="9">
                  <c:v>16</c:v>
                </c:pt>
                <c:pt idx="10">
                  <c:v>17</c:v>
                </c:pt>
                <c:pt idx="11">
                  <c:v>18</c:v>
                </c:pt>
                <c:pt idx="12">
                  <c:v>19</c:v>
                </c:pt>
                <c:pt idx="13">
                  <c:v>20</c:v>
                </c:pt>
              </c:numCache>
            </c:numRef>
          </c:cat>
          <c:val>
            <c:numRef>
              <c:f>'General Analysis'!$B$273:$B$286</c:f>
              <c:numCache>
                <c:formatCode>General</c:formatCode>
                <c:ptCount val="14"/>
                <c:pt idx="0">
                  <c:v>1</c:v>
                </c:pt>
                <c:pt idx="1">
                  <c:v>5</c:v>
                </c:pt>
                <c:pt idx="2">
                  <c:v>5</c:v>
                </c:pt>
                <c:pt idx="3">
                  <c:v>18</c:v>
                </c:pt>
                <c:pt idx="4">
                  <c:v>8</c:v>
                </c:pt>
                <c:pt idx="5">
                  <c:v>4</c:v>
                </c:pt>
                <c:pt idx="6">
                  <c:v>1</c:v>
                </c:pt>
                <c:pt idx="7">
                  <c:v>4</c:v>
                </c:pt>
                <c:pt idx="8">
                  <c:v>11</c:v>
                </c:pt>
                <c:pt idx="9">
                  <c:v>24</c:v>
                </c:pt>
                <c:pt idx="10">
                  <c:v>13</c:v>
                </c:pt>
                <c:pt idx="11">
                  <c:v>10</c:v>
                </c:pt>
                <c:pt idx="12">
                  <c:v>3</c:v>
                </c:pt>
                <c:pt idx="13">
                  <c:v>1</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Lst>
        </c:ser>
        <c:dLbls>
          <c:showLegendKey val="0"/>
          <c:showVal val="0"/>
          <c:showCatName val="0"/>
          <c:showSerName val="0"/>
          <c:showPercent val="0"/>
          <c:showBubbleSize val="0"/>
        </c:dLbls>
        <c:gapWidth val="150"/>
        <c:axId val="339652752"/>
        <c:axId val="339650032"/>
      </c:barChart>
      <c:catAx>
        <c:axId val="339652752"/>
        <c:scaling>
          <c:orientation val="minMax"/>
        </c:scaling>
        <c:delete val="0"/>
        <c:axPos val="b"/>
        <c:title>
          <c:tx>
            <c:rich>
              <a:bodyPr/>
              <a:lstStyle/>
              <a:p>
                <a:pPr lvl="0">
                  <a:defRPr b="0"/>
                </a:pPr>
                <a:r>
                  <a:rPr lang="pt-BR"/>
                  <a:t>Quality score</a:t>
                </a:r>
              </a:p>
            </c:rich>
          </c:tx>
          <c:layout/>
          <c:overlay val="0"/>
        </c:title>
        <c:numFmt formatCode="General" sourceLinked="1"/>
        <c:majorTickMark val="cross"/>
        <c:minorTickMark val="cross"/>
        <c:tickLblPos val="nextTo"/>
        <c:txPr>
          <a:bodyPr/>
          <a:lstStyle/>
          <a:p>
            <a:pPr lvl="0">
              <a:defRPr b="0"/>
            </a:pPr>
            <a:endParaRPr lang="pt-BR"/>
          </a:p>
        </c:txPr>
        <c:crossAx val="339650032"/>
        <c:crosses val="autoZero"/>
        <c:auto val="1"/>
        <c:lblAlgn val="ctr"/>
        <c:lblOffset val="100"/>
        <c:noMultiLvlLbl val="1"/>
      </c:catAx>
      <c:valAx>
        <c:axId val="339650032"/>
        <c:scaling>
          <c:orientation val="minMax"/>
        </c:scaling>
        <c:delete val="0"/>
        <c:axPos val="l"/>
        <c:majorGridlines>
          <c:spPr>
            <a:ln>
              <a:solidFill>
                <a:srgbClr val="B7B7B7"/>
              </a:solidFill>
            </a:ln>
          </c:spPr>
        </c:majorGridlines>
        <c:numFmt formatCode="General" sourceLinked="1"/>
        <c:majorTickMark val="cross"/>
        <c:minorTickMark val="cross"/>
        <c:tickLblPos val="nextTo"/>
        <c:spPr>
          <a:ln w="47625">
            <a:noFill/>
          </a:ln>
        </c:spPr>
        <c:txPr>
          <a:bodyPr/>
          <a:lstStyle/>
          <a:p>
            <a:pPr lvl="0">
              <a:defRPr b="0"/>
            </a:pPr>
            <a:endParaRPr lang="pt-BR"/>
          </a:p>
        </c:txPr>
        <c:crossAx val="339652752"/>
        <c:crosses val="autoZero"/>
        <c:crossBetween val="between"/>
      </c:valAx>
    </c:plotArea>
    <c:plotVisOnly val="1"/>
    <c:dispBlanksAs val="zero"/>
    <c:showDLblsOverMax val="1"/>
  </c:chart>
  <c:printSettings>
    <c:headerFooter/>
    <c:pageMargins b="0.75" l="0.7" r="0.7" t="0.75" header="0.3" footer="0.3"/>
    <c:pageSetup/>
  </c:printSettings>
</c:chartSpace>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0" Type="http://schemas.openxmlformats.org/officeDocument/2006/relationships/image" Target="../media/image1.png"/><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1362075</xdr:colOff>
      <xdr:row>30</xdr:row>
      <xdr:rowOff>28575</xdr:rowOff>
    </xdr:to>
    <xdr:sp macro="" textlink="">
      <xdr:nvSpPr>
        <xdr:cNvPr id="3074" name="Rectangle 2" hidden="1"/>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2676525</xdr:colOff>
      <xdr:row>8</xdr:row>
      <xdr:rowOff>2057400</xdr:rowOff>
    </xdr:to>
    <xdr:sp macro="" textlink="">
      <xdr:nvSpPr>
        <xdr:cNvPr id="2062" name="Rectangle 14" hidden="1"/>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695325</xdr:colOff>
      <xdr:row>2</xdr:row>
      <xdr:rowOff>38100</xdr:rowOff>
    </xdr:from>
    <xdr:to>
      <xdr:col>12</xdr:col>
      <xdr:colOff>323850</xdr:colOff>
      <xdr:row>13</xdr:row>
      <xdr:rowOff>28575</xdr:rowOff>
    </xdr:to>
    <xdr:graphicFrame macro="">
      <xdr:nvGraphicFramePr>
        <xdr:cNvPr id="2" name="Chart 1" title="Chart"/>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7</xdr:col>
      <xdr:colOff>666750</xdr:colOff>
      <xdr:row>14</xdr:row>
      <xdr:rowOff>76200</xdr:rowOff>
    </xdr:from>
    <xdr:to>
      <xdr:col>12</xdr:col>
      <xdr:colOff>257175</xdr:colOff>
      <xdr:row>25</xdr:row>
      <xdr:rowOff>85725</xdr:rowOff>
    </xdr:to>
    <xdr:graphicFrame macro="">
      <xdr:nvGraphicFramePr>
        <xdr:cNvPr id="3" name="Chart 2" title="Chart"/>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5</xdr:col>
      <xdr:colOff>409575</xdr:colOff>
      <xdr:row>106</xdr:row>
      <xdr:rowOff>171450</xdr:rowOff>
    </xdr:from>
    <xdr:to>
      <xdr:col>10</xdr:col>
      <xdr:colOff>1057275</xdr:colOff>
      <xdr:row>121</xdr:row>
      <xdr:rowOff>152400</xdr:rowOff>
    </xdr:to>
    <xdr:graphicFrame macro="">
      <xdr:nvGraphicFramePr>
        <xdr:cNvPr id="4" name="Chart 3" title="Chart"/>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twoCellAnchor>
  <xdr:twoCellAnchor>
    <xdr:from>
      <xdr:col>4</xdr:col>
      <xdr:colOff>590550</xdr:colOff>
      <xdr:row>186</xdr:row>
      <xdr:rowOff>76200</xdr:rowOff>
    </xdr:from>
    <xdr:to>
      <xdr:col>11</xdr:col>
      <xdr:colOff>304800</xdr:colOff>
      <xdr:row>205</xdr:row>
      <xdr:rowOff>76200</xdr:rowOff>
    </xdr:to>
    <xdr:graphicFrame macro="">
      <xdr:nvGraphicFramePr>
        <xdr:cNvPr id="5" name="Chart 4" title="Chart"/>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twoCellAnchor>
  <xdr:twoCellAnchor>
    <xdr:from>
      <xdr:col>2</xdr:col>
      <xdr:colOff>447675</xdr:colOff>
      <xdr:row>209</xdr:row>
      <xdr:rowOff>66675</xdr:rowOff>
    </xdr:from>
    <xdr:to>
      <xdr:col>5</xdr:col>
      <xdr:colOff>390525</xdr:colOff>
      <xdr:row>219</xdr:row>
      <xdr:rowOff>104775</xdr:rowOff>
    </xdr:to>
    <xdr:graphicFrame macro="">
      <xdr:nvGraphicFramePr>
        <xdr:cNvPr id="6" name="Chart 5" title="Chart"/>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twoCellAnchor>
  <xdr:twoCellAnchor>
    <xdr:from>
      <xdr:col>5</xdr:col>
      <xdr:colOff>714375</xdr:colOff>
      <xdr:row>67</xdr:row>
      <xdr:rowOff>95250</xdr:rowOff>
    </xdr:from>
    <xdr:to>
      <xdr:col>10</xdr:col>
      <xdr:colOff>676275</xdr:colOff>
      <xdr:row>80</xdr:row>
      <xdr:rowOff>152400</xdr:rowOff>
    </xdr:to>
    <xdr:graphicFrame macro="">
      <xdr:nvGraphicFramePr>
        <xdr:cNvPr id="7" name="Chart 6" title="Chart"/>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twoCellAnchor>
  <xdr:twoCellAnchor>
    <xdr:from>
      <xdr:col>4</xdr:col>
      <xdr:colOff>676275</xdr:colOff>
      <xdr:row>132</xdr:row>
      <xdr:rowOff>114300</xdr:rowOff>
    </xdr:from>
    <xdr:to>
      <xdr:col>11</xdr:col>
      <xdr:colOff>390525</xdr:colOff>
      <xdr:row>184</xdr:row>
      <xdr:rowOff>19050</xdr:rowOff>
    </xdr:to>
    <xdr:graphicFrame macro="">
      <xdr:nvGraphicFramePr>
        <xdr:cNvPr id="8" name="Chart 7" title="Chart"/>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fLocksWithSheet="0"/>
  </xdr:twoCellAnchor>
  <xdr:twoCellAnchor>
    <xdr:from>
      <xdr:col>6</xdr:col>
      <xdr:colOff>123825</xdr:colOff>
      <xdr:row>260</xdr:row>
      <xdr:rowOff>161925</xdr:rowOff>
    </xdr:from>
    <xdr:to>
      <xdr:col>10</xdr:col>
      <xdr:colOff>1066800</xdr:colOff>
      <xdr:row>269</xdr:row>
      <xdr:rowOff>0</xdr:rowOff>
    </xdr:to>
    <xdr:graphicFrame macro="">
      <xdr:nvGraphicFramePr>
        <xdr:cNvPr id="9" name="Chart 8" title="Chart"/>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fLocksWithSheet="0"/>
  </xdr:twoCellAnchor>
  <xdr:twoCellAnchor>
    <xdr:from>
      <xdr:col>4</xdr:col>
      <xdr:colOff>962025</xdr:colOff>
      <xdr:row>271</xdr:row>
      <xdr:rowOff>95250</xdr:rowOff>
    </xdr:from>
    <xdr:to>
      <xdr:col>8</xdr:col>
      <xdr:colOff>95250</xdr:colOff>
      <xdr:row>283</xdr:row>
      <xdr:rowOff>123825</xdr:rowOff>
    </xdr:to>
    <xdr:graphicFrame macro="">
      <xdr:nvGraphicFramePr>
        <xdr:cNvPr id="10" name="Chart 9" title="Chart"/>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fLocksWithSheet="0"/>
  </xdr:twoCellAnchor>
  <xdr:twoCellAnchor>
    <xdr:from>
      <xdr:col>4</xdr:col>
      <xdr:colOff>161925</xdr:colOff>
      <xdr:row>239</xdr:row>
      <xdr:rowOff>66675</xdr:rowOff>
    </xdr:from>
    <xdr:to>
      <xdr:col>11</xdr:col>
      <xdr:colOff>323850</xdr:colOff>
      <xdr:row>253</xdr:row>
      <xdr:rowOff>142875</xdr:rowOff>
    </xdr:to>
    <xdr:pic>
      <xdr:nvPicPr>
        <xdr:cNvPr id="11" name="image1.png" title="Image"/>
        <xdr:cNvPicPr preferRelativeResize="0"/>
      </xdr:nvPicPr>
      <xdr:blipFill>
        <a:blip xmlns:r="http://schemas.openxmlformats.org/officeDocument/2006/relationships" r:embed="rId10" cstate="print"/>
        <a:stretch>
          <a:fillRect/>
        </a:stretch>
      </xdr:blipFill>
      <xdr:spPr>
        <a:xfrm>
          <a:off x="0" y="0"/>
          <a:ext cx="8229600" cy="2743200"/>
        </a:xfrm>
        <a:prstGeom prst="rect">
          <a:avLst/>
        </a:prstGeom>
        <a:noFill/>
      </xdr:spPr>
    </xdr:pic>
    <xdr:clientData fLocksWithSheet="0"/>
  </xdr:twoCellAnchor>
  <xdr:twoCellAnchor>
    <xdr:from>
      <xdr:col>10</xdr:col>
      <xdr:colOff>152400</xdr:colOff>
      <xdr:row>29</xdr:row>
      <xdr:rowOff>152400</xdr:rowOff>
    </xdr:from>
    <xdr:to>
      <xdr:col>16</xdr:col>
      <xdr:colOff>247650</xdr:colOff>
      <xdr:row>59</xdr:row>
      <xdr:rowOff>142875</xdr:rowOff>
    </xdr:to>
    <xdr:pic>
      <xdr:nvPicPr>
        <xdr:cNvPr id="12" name="image2.png" title="Image"/>
        <xdr:cNvPicPr preferRelativeResize="0"/>
      </xdr:nvPicPr>
      <xdr:blipFill>
        <a:blip xmlns:r="http://schemas.openxmlformats.org/officeDocument/2006/relationships" r:embed="rId11" cstate="print"/>
        <a:stretch>
          <a:fillRect/>
        </a:stretch>
      </xdr:blipFill>
      <xdr:spPr>
        <a:xfrm>
          <a:off x="0" y="0"/>
          <a:ext cx="7010400" cy="5705475"/>
        </a:xfrm>
        <a:prstGeom prst="rect">
          <a:avLst/>
        </a:prstGeom>
        <a:noFill/>
      </xdr:spPr>
    </xdr:pic>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9"/>
  <sheetViews>
    <sheetView showGridLines="0" tabSelected="1" workbookViewId="0">
      <selection activeCell="B9" sqref="B9"/>
    </sheetView>
  </sheetViews>
  <sheetFormatPr defaultColWidth="17.28515625" defaultRowHeight="15" customHeight="1" x14ac:dyDescent="0.25"/>
  <cols>
    <col min="1" max="1" width="19.85546875" customWidth="1"/>
    <col min="2" max="2" width="113" customWidth="1"/>
  </cols>
  <sheetData>
    <row r="1" spans="1:2" ht="18.75" customHeight="1" x14ac:dyDescent="0.3">
      <c r="A1" s="253" t="s">
        <v>0</v>
      </c>
      <c r="B1" s="254"/>
    </row>
    <row r="2" spans="1:2" x14ac:dyDescent="0.25">
      <c r="A2" s="1"/>
      <c r="B2" s="2"/>
    </row>
    <row r="3" spans="1:2" ht="38.25" x14ac:dyDescent="0.25">
      <c r="A3" s="3" t="s">
        <v>1</v>
      </c>
      <c r="B3" s="4" t="s">
        <v>4530</v>
      </c>
    </row>
    <row r="4" spans="1:2" x14ac:dyDescent="0.25">
      <c r="A4" s="5"/>
      <c r="B4" s="6"/>
    </row>
    <row r="5" spans="1:2" x14ac:dyDescent="0.25">
      <c r="A5" s="251" t="s">
        <v>2</v>
      </c>
      <c r="B5" s="252"/>
    </row>
    <row r="6" spans="1:2" x14ac:dyDescent="0.25">
      <c r="A6" s="7" t="s">
        <v>3</v>
      </c>
      <c r="B6" s="8" t="s">
        <v>4</v>
      </c>
    </row>
    <row r="7" spans="1:2" x14ac:dyDescent="0.25">
      <c r="A7" s="7" t="s">
        <v>5</v>
      </c>
      <c r="B7" s="8" t="s">
        <v>6</v>
      </c>
    </row>
    <row r="8" spans="1:2" x14ac:dyDescent="0.25">
      <c r="A8" s="7" t="s">
        <v>7</v>
      </c>
      <c r="B8" s="8" t="s">
        <v>8</v>
      </c>
    </row>
    <row r="9" spans="1:2" x14ac:dyDescent="0.25">
      <c r="A9" s="7" t="s">
        <v>9</v>
      </c>
      <c r="B9" s="8" t="s">
        <v>10</v>
      </c>
    </row>
    <row r="10" spans="1:2" x14ac:dyDescent="0.25">
      <c r="A10" s="7" t="s">
        <v>11</v>
      </c>
      <c r="B10" s="8" t="s">
        <v>12</v>
      </c>
    </row>
    <row r="11" spans="1:2" x14ac:dyDescent="0.25">
      <c r="A11" s="7" t="s">
        <v>13</v>
      </c>
      <c r="B11" s="9" t="s">
        <v>14</v>
      </c>
    </row>
    <row r="12" spans="1:2" x14ac:dyDescent="0.25">
      <c r="A12" s="7" t="s">
        <v>15</v>
      </c>
      <c r="B12" s="9" t="s">
        <v>16</v>
      </c>
    </row>
    <row r="13" spans="1:2" x14ac:dyDescent="0.25">
      <c r="A13" s="7" t="s">
        <v>17</v>
      </c>
      <c r="B13" s="9" t="s">
        <v>18</v>
      </c>
    </row>
    <row r="14" spans="1:2" x14ac:dyDescent="0.25">
      <c r="A14" s="7" t="s">
        <v>19</v>
      </c>
      <c r="B14" s="9" t="s">
        <v>20</v>
      </c>
    </row>
    <row r="15" spans="1:2" x14ac:dyDescent="0.25">
      <c r="A15" s="7" t="s">
        <v>21</v>
      </c>
      <c r="B15" s="9" t="s">
        <v>22</v>
      </c>
    </row>
    <row r="16" spans="1:2" x14ac:dyDescent="0.25">
      <c r="A16" s="7" t="s">
        <v>23</v>
      </c>
      <c r="B16" s="9" t="s">
        <v>24</v>
      </c>
    </row>
    <row r="17" spans="1:2" x14ac:dyDescent="0.25">
      <c r="A17" s="7" t="s">
        <v>25</v>
      </c>
      <c r="B17" s="9" t="s">
        <v>26</v>
      </c>
    </row>
    <row r="18" spans="1:2" x14ac:dyDescent="0.25">
      <c r="A18" s="7" t="s">
        <v>27</v>
      </c>
      <c r="B18" s="9" t="s">
        <v>28</v>
      </c>
    </row>
    <row r="19" spans="1:2" x14ac:dyDescent="0.25">
      <c r="A19" s="10"/>
      <c r="B19" s="2"/>
    </row>
    <row r="20" spans="1:2" ht="39" x14ac:dyDescent="0.25">
      <c r="A20" s="3" t="s">
        <v>29</v>
      </c>
      <c r="B20" s="11" t="s">
        <v>30</v>
      </c>
    </row>
    <row r="21" spans="1:2" ht="128.25" x14ac:dyDescent="0.25">
      <c r="A21" s="12" t="s">
        <v>31</v>
      </c>
      <c r="B21" s="13" t="s">
        <v>32</v>
      </c>
    </row>
    <row r="22" spans="1:2" ht="64.5" x14ac:dyDescent="0.25">
      <c r="A22" s="14" t="s">
        <v>33</v>
      </c>
      <c r="B22" s="13" t="s">
        <v>34</v>
      </c>
    </row>
    <row r="23" spans="1:2" ht="64.5" x14ac:dyDescent="0.25">
      <c r="A23" s="14" t="s">
        <v>35</v>
      </c>
      <c r="B23" s="13" t="s">
        <v>36</v>
      </c>
    </row>
    <row r="24" spans="1:2" ht="102.75" x14ac:dyDescent="0.25">
      <c r="A24" s="14" t="s">
        <v>37</v>
      </c>
      <c r="B24" s="13" t="s">
        <v>38</v>
      </c>
    </row>
    <row r="25" spans="1:2" x14ac:dyDescent="0.25">
      <c r="A25" s="15" t="s">
        <v>39</v>
      </c>
      <c r="B25" s="16" t="s">
        <v>40</v>
      </c>
    </row>
    <row r="26" spans="1:2" x14ac:dyDescent="0.25">
      <c r="A26" s="15" t="s">
        <v>41</v>
      </c>
      <c r="B26" s="17" t="s">
        <v>42</v>
      </c>
    </row>
    <row r="27" spans="1:2" x14ac:dyDescent="0.25">
      <c r="A27" s="15" t="s">
        <v>43</v>
      </c>
      <c r="B27" s="16" t="s">
        <v>44</v>
      </c>
    </row>
    <row r="28" spans="1:2" x14ac:dyDescent="0.25">
      <c r="A28" s="5"/>
      <c r="B28" s="18"/>
    </row>
    <row r="29" spans="1:2" x14ac:dyDescent="0.25">
      <c r="A29" s="255" t="s">
        <v>45</v>
      </c>
      <c r="B29" s="19" t="s">
        <v>46</v>
      </c>
    </row>
    <row r="30" spans="1:2" x14ac:dyDescent="0.25">
      <c r="A30" s="256"/>
      <c r="B30" s="20" t="s">
        <v>47</v>
      </c>
    </row>
    <row r="31" spans="1:2" x14ac:dyDescent="0.25">
      <c r="A31" s="256"/>
      <c r="B31" s="20" t="s">
        <v>48</v>
      </c>
    </row>
    <row r="32" spans="1:2" x14ac:dyDescent="0.25">
      <c r="A32" s="257"/>
      <c r="B32" s="20" t="s">
        <v>49</v>
      </c>
    </row>
    <row r="33" spans="1:2" x14ac:dyDescent="0.25">
      <c r="A33" s="21"/>
      <c r="B33" s="22"/>
    </row>
    <row r="34" spans="1:2" x14ac:dyDescent="0.25">
      <c r="A34" s="251" t="s">
        <v>50</v>
      </c>
      <c r="B34" s="252"/>
    </row>
    <row r="35" spans="1:2" x14ac:dyDescent="0.25">
      <c r="A35" s="23" t="s">
        <v>51</v>
      </c>
      <c r="B35" s="17" t="s">
        <v>52</v>
      </c>
    </row>
    <row r="36" spans="1:2" x14ac:dyDescent="0.25">
      <c r="A36" s="23" t="s">
        <v>53</v>
      </c>
      <c r="B36" s="16" t="s">
        <v>54</v>
      </c>
    </row>
    <row r="37" spans="1:2" x14ac:dyDescent="0.25">
      <c r="A37" s="23" t="s">
        <v>55</v>
      </c>
      <c r="B37" s="24" t="s">
        <v>56</v>
      </c>
    </row>
    <row r="38" spans="1:2" x14ac:dyDescent="0.25">
      <c r="A38" s="23" t="s">
        <v>57</v>
      </c>
      <c r="B38" s="24" t="s">
        <v>58</v>
      </c>
    </row>
    <row r="39" spans="1:2" x14ac:dyDescent="0.25">
      <c r="A39" s="5"/>
      <c r="B39" s="6"/>
    </row>
    <row r="40" spans="1:2" x14ac:dyDescent="0.25">
      <c r="A40" s="251" t="s">
        <v>59</v>
      </c>
      <c r="B40" s="252"/>
    </row>
    <row r="41" spans="1:2" ht="26.25" customHeight="1" x14ac:dyDescent="0.25">
      <c r="A41" s="25" t="s">
        <v>60</v>
      </c>
      <c r="B41" s="24" t="s">
        <v>61</v>
      </c>
    </row>
    <row r="42" spans="1:2" x14ac:dyDescent="0.25">
      <c r="A42" s="23" t="s">
        <v>62</v>
      </c>
      <c r="B42" s="17" t="s">
        <v>63</v>
      </c>
    </row>
    <row r="43" spans="1:2" x14ac:dyDescent="0.25">
      <c r="A43" s="23" t="s">
        <v>64</v>
      </c>
      <c r="B43" s="17" t="s">
        <v>65</v>
      </c>
    </row>
    <row r="44" spans="1:2" x14ac:dyDescent="0.25">
      <c r="A44" s="23" t="s">
        <v>66</v>
      </c>
      <c r="B44" s="17" t="s">
        <v>67</v>
      </c>
    </row>
    <row r="45" spans="1:2" x14ac:dyDescent="0.25">
      <c r="A45" s="23" t="s">
        <v>68</v>
      </c>
      <c r="B45" s="17" t="s">
        <v>69</v>
      </c>
    </row>
    <row r="46" spans="1:2" x14ac:dyDescent="0.25">
      <c r="A46" s="23" t="s">
        <v>70</v>
      </c>
      <c r="B46" s="16" t="s">
        <v>71</v>
      </c>
    </row>
    <row r="47" spans="1:2" x14ac:dyDescent="0.25">
      <c r="A47" s="23" t="s">
        <v>72</v>
      </c>
      <c r="B47" s="17" t="s">
        <v>73</v>
      </c>
    </row>
    <row r="48" spans="1:2" x14ac:dyDescent="0.25">
      <c r="A48" s="23" t="s">
        <v>74</v>
      </c>
      <c r="B48" s="16" t="s">
        <v>75</v>
      </c>
    </row>
    <row r="49" spans="1:2" x14ac:dyDescent="0.25">
      <c r="A49" s="25" t="s">
        <v>76</v>
      </c>
      <c r="B49" s="24" t="s">
        <v>77</v>
      </c>
    </row>
  </sheetData>
  <mergeCells count="5">
    <mergeCell ref="A40:B40"/>
    <mergeCell ref="A34:B34"/>
    <mergeCell ref="A1:B1"/>
    <mergeCell ref="A5:B5"/>
    <mergeCell ref="A29:A3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441"/>
  <sheetViews>
    <sheetView showGridLines="0" workbookViewId="0">
      <pane xSplit="1" ySplit="3" topLeftCell="B148" activePane="bottomRight" state="frozen"/>
      <selection pane="topRight" activeCell="B1" sqref="B1"/>
      <selection pane="bottomLeft" activeCell="A4" sqref="A4"/>
      <selection pane="bottomRight" activeCell="G4" sqref="G4"/>
    </sheetView>
  </sheetViews>
  <sheetFormatPr defaultColWidth="17.28515625" defaultRowHeight="15" x14ac:dyDescent="0.25"/>
  <cols>
    <col min="1" max="1" width="7.140625" style="232" customWidth="1"/>
    <col min="2" max="2" width="5.5703125" style="232" customWidth="1"/>
    <col min="3" max="3" width="10.42578125" style="232" customWidth="1"/>
    <col min="4" max="4" width="33" style="232" customWidth="1"/>
    <col min="5" max="5" width="31.140625" style="232" customWidth="1"/>
    <col min="6" max="6" width="35.140625" style="232" customWidth="1"/>
    <col min="7" max="7" width="104.7109375" style="232" customWidth="1"/>
    <col min="8" max="8" width="71.42578125" style="232" customWidth="1"/>
    <col min="9" max="9" width="37.85546875" style="232" customWidth="1"/>
    <col min="10" max="10" width="10.7109375" style="232" customWidth="1"/>
    <col min="11" max="11" width="37.85546875" style="232" customWidth="1"/>
    <col min="12" max="12" width="10.7109375" style="232" customWidth="1"/>
    <col min="13" max="13" width="37.85546875" style="232" customWidth="1"/>
    <col min="14" max="14" width="10.7109375" style="232" customWidth="1"/>
    <col min="15" max="15" width="10.7109375" style="232" hidden="1" customWidth="1"/>
    <col min="16" max="16384" width="17.28515625" style="232"/>
  </cols>
  <sheetData>
    <row r="1" spans="1:15" ht="18.75" x14ac:dyDescent="0.3">
      <c r="A1" s="230"/>
      <c r="B1" s="263" t="s">
        <v>2811</v>
      </c>
      <c r="C1" s="264"/>
      <c r="D1" s="264"/>
      <c r="E1" s="264"/>
      <c r="F1" s="264"/>
      <c r="G1" s="264"/>
      <c r="H1" s="264"/>
      <c r="I1" s="264"/>
      <c r="J1" s="264"/>
      <c r="K1" s="264"/>
      <c r="L1" s="264"/>
      <c r="M1" s="231"/>
      <c r="N1" s="231"/>
      <c r="O1" s="231"/>
    </row>
    <row r="2" spans="1:15" x14ac:dyDescent="0.25">
      <c r="A2" s="233"/>
      <c r="B2" s="234"/>
      <c r="C2" s="234"/>
      <c r="D2" s="235"/>
      <c r="E2" s="234"/>
      <c r="F2" s="234"/>
      <c r="G2" s="236"/>
      <c r="H2" s="258"/>
      <c r="I2" s="259"/>
      <c r="J2" s="259"/>
      <c r="K2" s="259"/>
      <c r="L2" s="260"/>
    </row>
    <row r="3" spans="1:15" ht="25.5" x14ac:dyDescent="0.25">
      <c r="A3" s="14" t="s">
        <v>78</v>
      </c>
      <c r="B3" s="14" t="s">
        <v>79</v>
      </c>
      <c r="C3" s="14" t="s">
        <v>80</v>
      </c>
      <c r="D3" s="14" t="s">
        <v>81</v>
      </c>
      <c r="E3" s="14" t="s">
        <v>82</v>
      </c>
      <c r="F3" s="14" t="s">
        <v>83</v>
      </c>
      <c r="G3" s="14" t="s">
        <v>1577</v>
      </c>
      <c r="H3" s="14" t="s">
        <v>96</v>
      </c>
      <c r="I3" s="32" t="s">
        <v>84</v>
      </c>
      <c r="J3" s="49"/>
      <c r="K3" s="261" t="s">
        <v>97</v>
      </c>
      <c r="L3" s="262"/>
      <c r="M3" s="32" t="s">
        <v>98</v>
      </c>
      <c r="N3" s="49"/>
      <c r="O3" s="50"/>
    </row>
    <row r="4" spans="1:15" ht="114.75" x14ac:dyDescent="0.25">
      <c r="A4" s="191" t="s">
        <v>99</v>
      </c>
      <c r="B4" s="92">
        <v>2017</v>
      </c>
      <c r="C4" s="92" t="s">
        <v>47</v>
      </c>
      <c r="D4" s="80" t="s">
        <v>100</v>
      </c>
      <c r="E4" s="80" t="s">
        <v>101</v>
      </c>
      <c r="F4" s="80" t="s">
        <v>102</v>
      </c>
      <c r="G4" s="80" t="s">
        <v>2812</v>
      </c>
      <c r="H4" s="80" t="s">
        <v>103</v>
      </c>
      <c r="I4" s="80" t="s">
        <v>117</v>
      </c>
      <c r="J4" s="80" t="s">
        <v>53</v>
      </c>
      <c r="K4" s="229"/>
      <c r="L4" s="229"/>
      <c r="M4" s="211"/>
      <c r="N4" s="211"/>
      <c r="O4" s="72" t="str">
        <f ca="1">IFERROR(__xludf.DUMMYFUNCTION("join("", "", query('Snowball (Gleison)'!A:D,""select A where D contains '"" &amp; upper(F4) &amp; ""'"", 0))"),"#N/A")</f>
        <v>#N/A</v>
      </c>
    </row>
    <row r="5" spans="1:15" ht="229.5" x14ac:dyDescent="0.25">
      <c r="A5" s="191" t="s">
        <v>2813</v>
      </c>
      <c r="B5" s="184">
        <v>2017</v>
      </c>
      <c r="C5" s="184" t="s">
        <v>125</v>
      </c>
      <c r="D5" s="229" t="s">
        <v>2814</v>
      </c>
      <c r="E5" s="229" t="s">
        <v>2815</v>
      </c>
      <c r="F5" s="229" t="s">
        <v>2816</v>
      </c>
      <c r="G5" s="229" t="s">
        <v>2817</v>
      </c>
      <c r="H5" s="229" t="s">
        <v>2818</v>
      </c>
      <c r="I5" s="229" t="s">
        <v>2819</v>
      </c>
      <c r="J5" s="229" t="s">
        <v>74</v>
      </c>
      <c r="K5" s="229"/>
      <c r="L5" s="229"/>
      <c r="M5" s="211"/>
      <c r="N5" s="211"/>
      <c r="O5" s="72" t="str">
        <f ca="1">IFERROR(__xludf.DUMMYFUNCTION("join("", "", query('Snowball (Gleison)'!A:D,""select A where D contains '"" &amp; upper(F5) &amp; ""'"", 0))"),"#N/A")</f>
        <v>#N/A</v>
      </c>
    </row>
    <row r="6" spans="1:15" ht="89.25" x14ac:dyDescent="0.25">
      <c r="A6" s="191" t="s">
        <v>105</v>
      </c>
      <c r="B6" s="92">
        <v>2017</v>
      </c>
      <c r="C6" s="92" t="s">
        <v>2820</v>
      </c>
      <c r="D6" s="80" t="s">
        <v>107</v>
      </c>
      <c r="E6" s="80" t="s">
        <v>108</v>
      </c>
      <c r="F6" s="80" t="s">
        <v>109</v>
      </c>
      <c r="G6" s="80" t="s">
        <v>2821</v>
      </c>
      <c r="H6" s="80" t="s">
        <v>2822</v>
      </c>
      <c r="I6" s="80" t="s">
        <v>111</v>
      </c>
      <c r="J6" s="80" t="s">
        <v>57</v>
      </c>
      <c r="K6" s="229"/>
      <c r="L6" s="229"/>
      <c r="M6" s="211"/>
      <c r="N6" s="211"/>
      <c r="O6" s="72" t="str">
        <f ca="1">IFERROR(__xludf.DUMMYFUNCTION("join("", "", query('Snowball (Gleison)'!A:D,""select A where D contains '"" &amp; upper(F6) &amp; ""'"", 0))"),"#N/A")</f>
        <v>#N/A</v>
      </c>
    </row>
    <row r="7" spans="1:15" ht="76.5" x14ac:dyDescent="0.25">
      <c r="A7" s="191" t="s">
        <v>112</v>
      </c>
      <c r="B7" s="92">
        <v>2017</v>
      </c>
      <c r="C7" s="92" t="s">
        <v>106</v>
      </c>
      <c r="D7" s="80" t="s">
        <v>113</v>
      </c>
      <c r="E7" s="80" t="s">
        <v>114</v>
      </c>
      <c r="F7" s="80" t="s">
        <v>115</v>
      </c>
      <c r="G7" s="80" t="s">
        <v>2823</v>
      </c>
      <c r="H7" s="80" t="s">
        <v>116</v>
      </c>
      <c r="I7" s="80" t="s">
        <v>117</v>
      </c>
      <c r="J7" s="80" t="s">
        <v>53</v>
      </c>
      <c r="K7" s="229"/>
      <c r="L7" s="229"/>
      <c r="M7" s="211"/>
      <c r="N7" s="211" t="s">
        <v>53</v>
      </c>
      <c r="O7" s="72" t="str">
        <f ca="1">IFERROR(__xludf.DUMMYFUNCTION("join("", "", query('Snowball (Gleison)'!A:D,""select A where D contains '"" &amp; upper(F7) &amp; ""'"", 0))"),"#N/A")</f>
        <v>#N/A</v>
      </c>
    </row>
    <row r="8" spans="1:15" ht="114.75" x14ac:dyDescent="0.25">
      <c r="A8" s="191" t="s">
        <v>2824</v>
      </c>
      <c r="B8" s="184">
        <v>2017</v>
      </c>
      <c r="C8" s="184" t="s">
        <v>125</v>
      </c>
      <c r="D8" s="229" t="s">
        <v>2825</v>
      </c>
      <c r="E8" s="229" t="s">
        <v>2826</v>
      </c>
      <c r="F8" s="229" t="s">
        <v>2827</v>
      </c>
      <c r="G8" s="229" t="s">
        <v>2828</v>
      </c>
      <c r="H8" s="229" t="s">
        <v>2829</v>
      </c>
      <c r="I8" s="229" t="s">
        <v>2830</v>
      </c>
      <c r="J8" s="229" t="s">
        <v>74</v>
      </c>
      <c r="K8" s="229"/>
      <c r="L8" s="229"/>
      <c r="M8" s="211"/>
      <c r="N8" s="211"/>
      <c r="O8" s="72" t="str">
        <f ca="1">IFERROR(__xludf.DUMMYFUNCTION("join("", "", query('Snowball (Gleison)'!A:D,""select A where D contains '"" &amp; upper(F8) &amp; ""'"", 0))"),"#N/A")</f>
        <v>#N/A</v>
      </c>
    </row>
    <row r="9" spans="1:15" ht="114.75" x14ac:dyDescent="0.25">
      <c r="A9" s="191" t="s">
        <v>2831</v>
      </c>
      <c r="B9" s="184">
        <v>2017</v>
      </c>
      <c r="C9" s="184" t="s">
        <v>106</v>
      </c>
      <c r="D9" s="229" t="s">
        <v>2832</v>
      </c>
      <c r="E9" s="229" t="s">
        <v>2833</v>
      </c>
      <c r="F9" s="229" t="s">
        <v>2834</v>
      </c>
      <c r="G9" s="229" t="s">
        <v>2835</v>
      </c>
      <c r="H9" s="229" t="s">
        <v>2836</v>
      </c>
      <c r="I9" s="229" t="s">
        <v>2837</v>
      </c>
      <c r="J9" s="229" t="s">
        <v>66</v>
      </c>
      <c r="K9" s="229"/>
      <c r="L9" s="229"/>
      <c r="M9" s="211"/>
      <c r="N9" s="211"/>
      <c r="O9" s="72" t="str">
        <f ca="1">IFERROR(__xludf.DUMMYFUNCTION("join("", "", query('Snowball (Gleison)'!A:D,""select A where D contains '"" &amp; upper(F9) &amp; ""'"", 0))"),"#N/A")</f>
        <v>#N/A</v>
      </c>
    </row>
    <row r="10" spans="1:15" ht="153" x14ac:dyDescent="0.25">
      <c r="A10" s="191" t="s">
        <v>2838</v>
      </c>
      <c r="B10" s="184">
        <v>2017</v>
      </c>
      <c r="C10" s="184" t="s">
        <v>125</v>
      </c>
      <c r="D10" s="229" t="s">
        <v>2839</v>
      </c>
      <c r="E10" s="229" t="s">
        <v>2840</v>
      </c>
      <c r="F10" s="229" t="s">
        <v>2841</v>
      </c>
      <c r="G10" s="229" t="s">
        <v>2842</v>
      </c>
      <c r="H10" s="229" t="s">
        <v>2843</v>
      </c>
      <c r="I10" s="211" t="s">
        <v>2844</v>
      </c>
      <c r="J10" s="229" t="s">
        <v>60</v>
      </c>
      <c r="K10" s="229"/>
      <c r="L10" s="229"/>
      <c r="M10" s="211"/>
      <c r="N10" s="211"/>
      <c r="O10" s="72" t="str">
        <f ca="1">IFERROR(__xludf.DUMMYFUNCTION("join("", "", query('Snowball (Gleison)'!A:D,""select A where D contains '"" &amp; upper(F10) &amp; ""'"", 0))"),"#N/A")</f>
        <v>#N/A</v>
      </c>
    </row>
    <row r="11" spans="1:15" ht="102" x14ac:dyDescent="0.25">
      <c r="A11" s="191" t="s">
        <v>2845</v>
      </c>
      <c r="B11" s="184">
        <v>2017</v>
      </c>
      <c r="C11" s="184" t="s">
        <v>106</v>
      </c>
      <c r="D11" s="229" t="s">
        <v>2846</v>
      </c>
      <c r="E11" s="229" t="s">
        <v>2847</v>
      </c>
      <c r="F11" s="229" t="s">
        <v>2848</v>
      </c>
      <c r="G11" s="229" t="s">
        <v>2849</v>
      </c>
      <c r="H11" s="229" t="s">
        <v>2850</v>
      </c>
      <c r="I11" s="229" t="s">
        <v>2851</v>
      </c>
      <c r="J11" s="229" t="s">
        <v>66</v>
      </c>
      <c r="K11" s="229"/>
      <c r="L11" s="229"/>
      <c r="M11" s="211"/>
      <c r="N11" s="211"/>
      <c r="O11" s="72" t="str">
        <f ca="1">IFERROR(__xludf.DUMMYFUNCTION("join("", "", query('Snowball (Gleison)'!A:D,""select A where D contains '"" &amp; upper(F11) &amp; ""'"", 0))"),"#N/A")</f>
        <v>#N/A</v>
      </c>
    </row>
    <row r="12" spans="1:15" ht="153" x14ac:dyDescent="0.25">
      <c r="A12" s="191" t="s">
        <v>2852</v>
      </c>
      <c r="B12" s="184">
        <v>2017</v>
      </c>
      <c r="C12" s="184" t="s">
        <v>106</v>
      </c>
      <c r="D12" s="229" t="s">
        <v>2853</v>
      </c>
      <c r="E12" s="229" t="s">
        <v>2854</v>
      </c>
      <c r="F12" s="229" t="s">
        <v>2855</v>
      </c>
      <c r="G12" s="229" t="s">
        <v>2856</v>
      </c>
      <c r="H12" s="229" t="s">
        <v>2857</v>
      </c>
      <c r="I12" s="229" t="s">
        <v>2858</v>
      </c>
      <c r="J12" s="229" t="s">
        <v>74</v>
      </c>
      <c r="K12" s="229"/>
      <c r="L12" s="229"/>
      <c r="M12" s="211"/>
      <c r="N12" s="211"/>
      <c r="O12" s="72" t="str">
        <f ca="1">IFERROR(__xludf.DUMMYFUNCTION("join("", "", query('Snowball (Gleison)'!A:D,""select A where D contains '"" &amp; upper(F12) &amp; ""'"", 0))"),"#N/A")</f>
        <v>#N/A</v>
      </c>
    </row>
    <row r="13" spans="1:15" ht="153" x14ac:dyDescent="0.25">
      <c r="A13" s="191" t="s">
        <v>2859</v>
      </c>
      <c r="B13" s="184">
        <v>2017</v>
      </c>
      <c r="C13" s="184" t="s">
        <v>125</v>
      </c>
      <c r="D13" s="229" t="s">
        <v>2860</v>
      </c>
      <c r="E13" s="229" t="s">
        <v>2861</v>
      </c>
      <c r="F13" s="229" t="s">
        <v>2862</v>
      </c>
      <c r="G13" s="229" t="s">
        <v>2863</v>
      </c>
      <c r="H13" s="229" t="s">
        <v>2864</v>
      </c>
      <c r="I13" s="229" t="s">
        <v>2865</v>
      </c>
      <c r="J13" s="229" t="s">
        <v>74</v>
      </c>
      <c r="K13" s="229"/>
      <c r="L13" s="229"/>
      <c r="M13" s="211"/>
      <c r="N13" s="211"/>
      <c r="O13" s="72" t="str">
        <f ca="1">IFERROR(__xludf.DUMMYFUNCTION("join("", "", query('Snowball (Gleison)'!A:D,""select A where D contains '"" &amp; upper(F13) &amp; ""'"", 0))"),"#N/A")</f>
        <v>#N/A</v>
      </c>
    </row>
    <row r="14" spans="1:15" ht="216.75" x14ac:dyDescent="0.25">
      <c r="A14" s="191" t="s">
        <v>118</v>
      </c>
      <c r="B14" s="92">
        <v>2017</v>
      </c>
      <c r="C14" s="92" t="s">
        <v>106</v>
      </c>
      <c r="D14" s="80" t="s">
        <v>119</v>
      </c>
      <c r="E14" s="80" t="s">
        <v>120</v>
      </c>
      <c r="F14" s="80" t="s">
        <v>2866</v>
      </c>
      <c r="G14" s="80" t="s">
        <v>2867</v>
      </c>
      <c r="H14" s="80" t="s">
        <v>122</v>
      </c>
      <c r="I14" s="80" t="s">
        <v>123</v>
      </c>
      <c r="J14" s="80" t="s">
        <v>51</v>
      </c>
      <c r="K14" s="229"/>
      <c r="L14" s="229"/>
      <c r="M14" s="211"/>
      <c r="N14" s="211"/>
      <c r="O14" s="72" t="str">
        <f ca="1">IFERROR(__xludf.DUMMYFUNCTION("join("", "", query('Snowball (Gleison)'!A:D,""select A where D contains '"" &amp; upper(F14) &amp; ""'"", 0))"),"#N/A")</f>
        <v>#N/A</v>
      </c>
    </row>
    <row r="15" spans="1:15" ht="76.5" x14ac:dyDescent="0.25">
      <c r="A15" s="191" t="s">
        <v>2868</v>
      </c>
      <c r="B15" s="184">
        <v>2017</v>
      </c>
      <c r="C15" s="184" t="s">
        <v>89</v>
      </c>
      <c r="D15" s="229" t="s">
        <v>2869</v>
      </c>
      <c r="E15" s="229" t="s">
        <v>2870</v>
      </c>
      <c r="F15" s="229" t="s">
        <v>2871</v>
      </c>
      <c r="G15" s="229" t="s">
        <v>2872</v>
      </c>
      <c r="H15" s="229" t="s">
        <v>2873</v>
      </c>
      <c r="I15" s="229" t="s">
        <v>2874</v>
      </c>
      <c r="J15" s="229" t="s">
        <v>74</v>
      </c>
      <c r="K15" s="229"/>
      <c r="L15" s="229"/>
      <c r="M15" s="211"/>
      <c r="N15" s="211"/>
      <c r="O15" s="72" t="str">
        <f ca="1">IFERROR(__xludf.DUMMYFUNCTION("join("", "", query('Snowball (Gleison)'!A:D,""select A where D contains '"" &amp; upper(F15) &amp; ""'"", 0))"),"#N/A")</f>
        <v>#N/A</v>
      </c>
    </row>
    <row r="16" spans="1:15" ht="216.75" x14ac:dyDescent="0.25">
      <c r="A16" s="191" t="s">
        <v>2875</v>
      </c>
      <c r="B16" s="184">
        <v>2017</v>
      </c>
      <c r="C16" s="184" t="s">
        <v>47</v>
      </c>
      <c r="D16" s="229" t="s">
        <v>2876</v>
      </c>
      <c r="E16" s="229" t="s">
        <v>2877</v>
      </c>
      <c r="F16" s="229" t="s">
        <v>2878</v>
      </c>
      <c r="G16" s="229" t="s">
        <v>2879</v>
      </c>
      <c r="H16" s="229" t="s">
        <v>2880</v>
      </c>
      <c r="I16" s="211" t="s">
        <v>2881</v>
      </c>
      <c r="J16" s="229" t="s">
        <v>60</v>
      </c>
      <c r="K16" s="229"/>
      <c r="L16" s="229"/>
      <c r="M16" s="211"/>
      <c r="N16" s="211"/>
      <c r="O16" s="72" t="str">
        <f ca="1">IFERROR(__xludf.DUMMYFUNCTION("join("", "", query('Snowball (Gleison)'!A:D,""select A where D contains '"" &amp; upper(F16) &amp; ""'"", 0))"),"#N/A")</f>
        <v>#N/A</v>
      </c>
    </row>
    <row r="17" spans="1:15" ht="114.75" x14ac:dyDescent="0.25">
      <c r="A17" s="191" t="s">
        <v>2882</v>
      </c>
      <c r="B17" s="184">
        <v>2017</v>
      </c>
      <c r="C17" s="184" t="s">
        <v>89</v>
      </c>
      <c r="D17" s="229" t="s">
        <v>2883</v>
      </c>
      <c r="E17" s="229" t="s">
        <v>2884</v>
      </c>
      <c r="F17" s="229" t="s">
        <v>2885</v>
      </c>
      <c r="G17" s="229" t="s">
        <v>2886</v>
      </c>
      <c r="H17" s="229" t="s">
        <v>2887</v>
      </c>
      <c r="I17" s="229" t="s">
        <v>2865</v>
      </c>
      <c r="J17" s="229" t="s">
        <v>74</v>
      </c>
      <c r="K17" s="229"/>
      <c r="L17" s="229"/>
      <c r="M17" s="211"/>
      <c r="N17" s="211"/>
      <c r="O17" s="72" t="str">
        <f ca="1">IFERROR(__xludf.DUMMYFUNCTION("join("", "", query('Snowball (Gleison)'!A:D,""select A where D contains '"" &amp; upper(F17) &amp; ""'"", 0))"),"#N/A")</f>
        <v>#N/A</v>
      </c>
    </row>
    <row r="18" spans="1:15" ht="89.25" x14ac:dyDescent="0.25">
      <c r="A18" s="191" t="s">
        <v>124</v>
      </c>
      <c r="B18" s="92">
        <v>2017</v>
      </c>
      <c r="C18" s="92" t="s">
        <v>125</v>
      </c>
      <c r="D18" s="80" t="s">
        <v>126</v>
      </c>
      <c r="E18" s="80" t="s">
        <v>127</v>
      </c>
      <c r="F18" s="80" t="s">
        <v>128</v>
      </c>
      <c r="G18" s="80" t="s">
        <v>2888</v>
      </c>
      <c r="H18" s="80" t="s">
        <v>129</v>
      </c>
      <c r="I18" s="80" t="s">
        <v>2889</v>
      </c>
      <c r="J18" s="80" t="s">
        <v>53</v>
      </c>
      <c r="K18" s="229"/>
      <c r="L18" s="229"/>
      <c r="M18" s="211"/>
      <c r="N18" s="211"/>
      <c r="O18" s="72" t="str">
        <f ca="1">IFERROR(__xludf.DUMMYFUNCTION("join("", "", query('Snowball (Gleison)'!A:D,""select A where D contains '"" &amp; upper(F18) &amp; ""'"", 0))"),"#N/A")</f>
        <v>#N/A</v>
      </c>
    </row>
    <row r="19" spans="1:15" ht="89.25" x14ac:dyDescent="0.25">
      <c r="A19" s="237" t="s">
        <v>2890</v>
      </c>
      <c r="B19" s="184">
        <v>2016</v>
      </c>
      <c r="C19" s="184" t="s">
        <v>2891</v>
      </c>
      <c r="D19" s="184" t="s">
        <v>2892</v>
      </c>
      <c r="E19" s="229" t="s">
        <v>2893</v>
      </c>
      <c r="F19" s="229" t="s">
        <v>2894</v>
      </c>
      <c r="G19" s="229" t="s">
        <v>2895</v>
      </c>
      <c r="H19" s="229" t="s">
        <v>2896</v>
      </c>
      <c r="I19" s="229" t="s">
        <v>2897</v>
      </c>
      <c r="J19" s="229" t="s">
        <v>68</v>
      </c>
      <c r="K19" s="80"/>
      <c r="L19" s="80"/>
      <c r="M19" s="229"/>
      <c r="N19" s="229"/>
      <c r="O19" s="72" t="str">
        <f ca="1">IFERROR(__xludf.DUMMYFUNCTION("join("", "", query('Snowball (Gleison)'!A:D,""select A where D contains '"" &amp; upper(F19) &amp; ""'"", 0))"),"#N/A")</f>
        <v>#N/A</v>
      </c>
    </row>
    <row r="20" spans="1:15" ht="127.5" x14ac:dyDescent="0.25">
      <c r="A20" s="238" t="s">
        <v>2898</v>
      </c>
      <c r="B20" s="215">
        <v>2016</v>
      </c>
      <c r="C20" s="215" t="s">
        <v>125</v>
      </c>
      <c r="D20" s="215" t="s">
        <v>2899</v>
      </c>
      <c r="E20" s="211" t="s">
        <v>2900</v>
      </c>
      <c r="F20" s="211" t="s">
        <v>2901</v>
      </c>
      <c r="G20" s="211" t="s">
        <v>2902</v>
      </c>
      <c r="H20" s="211" t="s">
        <v>2903</v>
      </c>
      <c r="I20" s="211" t="s">
        <v>2904</v>
      </c>
      <c r="J20" s="211" t="s">
        <v>72</v>
      </c>
      <c r="K20" s="229"/>
      <c r="L20" s="229"/>
      <c r="M20" s="229" t="s">
        <v>2905</v>
      </c>
      <c r="N20" s="229" t="s">
        <v>60</v>
      </c>
      <c r="O20" s="72" t="str">
        <f ca="1">IFERROR(__xludf.DUMMYFUNCTION("join("", "", query('Snowball (Gleison)'!A:D,""select A where D contains '"" &amp; upper(F20) &amp; ""'"", 0))"),"#N/A")</f>
        <v>#N/A</v>
      </c>
    </row>
    <row r="21" spans="1:15" ht="165.75" x14ac:dyDescent="0.25">
      <c r="A21" s="237" t="s">
        <v>131</v>
      </c>
      <c r="B21" s="92">
        <v>2016</v>
      </c>
      <c r="C21" s="92" t="s">
        <v>106</v>
      </c>
      <c r="D21" s="92" t="s">
        <v>132</v>
      </c>
      <c r="E21" s="80" t="s">
        <v>133</v>
      </c>
      <c r="F21" s="80" t="s">
        <v>134</v>
      </c>
      <c r="G21" s="80" t="s">
        <v>2906</v>
      </c>
      <c r="H21" s="80" t="s">
        <v>135</v>
      </c>
      <c r="I21" s="80" t="s">
        <v>2907</v>
      </c>
      <c r="J21" s="80" t="s">
        <v>57</v>
      </c>
      <c r="K21" s="80"/>
      <c r="L21" s="80"/>
      <c r="M21" s="229"/>
      <c r="N21" s="229"/>
      <c r="O21" s="72" t="str">
        <f ca="1">IFERROR(__xludf.DUMMYFUNCTION("join("", "", query('Snowball (Gleison)'!A:D,""select A where D contains '"" &amp; upper(F21) &amp; ""'"", 0))"),"#N/A")</f>
        <v>#N/A</v>
      </c>
    </row>
    <row r="22" spans="1:15" ht="89.25" x14ac:dyDescent="0.25">
      <c r="A22" s="237" t="s">
        <v>2908</v>
      </c>
      <c r="B22" s="184">
        <v>2016</v>
      </c>
      <c r="C22" s="215" t="s">
        <v>89</v>
      </c>
      <c r="D22" s="184" t="s">
        <v>2909</v>
      </c>
      <c r="E22" s="229" t="s">
        <v>2910</v>
      </c>
      <c r="F22" s="229" t="s">
        <v>2911</v>
      </c>
      <c r="G22" s="229" t="s">
        <v>2912</v>
      </c>
      <c r="H22" s="229" t="s">
        <v>2913</v>
      </c>
      <c r="I22" s="211" t="s">
        <v>2914</v>
      </c>
      <c r="J22" s="229" t="s">
        <v>64</v>
      </c>
      <c r="K22" s="211"/>
      <c r="L22" s="229"/>
      <c r="M22" s="229"/>
      <c r="N22" s="229"/>
      <c r="O22" s="72" t="str">
        <f ca="1">IFERROR(__xludf.DUMMYFUNCTION("join("", "", query('Snowball (Gleison)'!A:D,""select A where D contains '"" &amp; upper(F22) &amp; ""'"", 0))"),"#N/A")</f>
        <v>#N/A</v>
      </c>
    </row>
    <row r="23" spans="1:15" ht="165.75" x14ac:dyDescent="0.25">
      <c r="A23" s="237" t="s">
        <v>2915</v>
      </c>
      <c r="B23" s="184">
        <v>2016</v>
      </c>
      <c r="C23" s="215" t="s">
        <v>47</v>
      </c>
      <c r="D23" s="184" t="s">
        <v>2916</v>
      </c>
      <c r="E23" s="229" t="s">
        <v>2917</v>
      </c>
      <c r="F23" s="229" t="s">
        <v>2918</v>
      </c>
      <c r="G23" s="229" t="s">
        <v>2919</v>
      </c>
      <c r="H23" s="229" t="s">
        <v>2920</v>
      </c>
      <c r="I23" s="211" t="s">
        <v>2921</v>
      </c>
      <c r="J23" s="229" t="s">
        <v>60</v>
      </c>
      <c r="K23" s="211" t="s">
        <v>182</v>
      </c>
      <c r="L23" s="229" t="s">
        <v>60</v>
      </c>
      <c r="M23" s="229"/>
      <c r="N23" s="229"/>
      <c r="O23" s="72" t="str">
        <f ca="1">IFERROR(__xludf.DUMMYFUNCTION("join("", "", query('Snowball (Gleison)'!A:D,""select A where D contains '"" &amp; upper(F23) &amp; ""'"", 0))"),"#N/A")</f>
        <v>#N/A</v>
      </c>
    </row>
    <row r="24" spans="1:15" ht="102" x14ac:dyDescent="0.25">
      <c r="A24" s="237" t="s">
        <v>137</v>
      </c>
      <c r="B24" s="92">
        <v>2016</v>
      </c>
      <c r="C24" s="92" t="s">
        <v>138</v>
      </c>
      <c r="D24" s="92" t="s">
        <v>139</v>
      </c>
      <c r="E24" s="80" t="s">
        <v>140</v>
      </c>
      <c r="F24" s="80" t="s">
        <v>141</v>
      </c>
      <c r="G24" s="80" t="s">
        <v>2922</v>
      </c>
      <c r="H24" s="80" t="s">
        <v>2923</v>
      </c>
      <c r="I24" s="80" t="s">
        <v>111</v>
      </c>
      <c r="J24" s="80" t="s">
        <v>57</v>
      </c>
      <c r="K24" s="80"/>
      <c r="L24" s="80"/>
      <c r="M24" s="229"/>
      <c r="N24" s="229"/>
      <c r="O24" s="72" t="str">
        <f ca="1">IFERROR(__xludf.DUMMYFUNCTION("join("", "", query('Snowball (Gleison)'!A:D,""select A where D contains '"" &amp; upper(F24) &amp; ""'"", 0))"),"#N/A")</f>
        <v>#N/A</v>
      </c>
    </row>
    <row r="25" spans="1:15" ht="127.5" x14ac:dyDescent="0.25">
      <c r="A25" s="237" t="s">
        <v>145</v>
      </c>
      <c r="B25" s="92">
        <v>2016</v>
      </c>
      <c r="C25" s="92" t="s">
        <v>146</v>
      </c>
      <c r="D25" s="92" t="s">
        <v>147</v>
      </c>
      <c r="E25" s="80" t="s">
        <v>148</v>
      </c>
      <c r="F25" s="80" t="s">
        <v>149</v>
      </c>
      <c r="G25" s="80" t="s">
        <v>2924</v>
      </c>
      <c r="H25" s="80" t="s">
        <v>150</v>
      </c>
      <c r="I25" s="80" t="s">
        <v>2907</v>
      </c>
      <c r="J25" s="80" t="s">
        <v>57</v>
      </c>
      <c r="K25" s="80"/>
      <c r="L25" s="80"/>
      <c r="M25" s="229"/>
      <c r="N25" s="229"/>
      <c r="O25" s="72" t="str">
        <f ca="1">IFERROR(__xludf.DUMMYFUNCTION("join("", "", query('Snowball (Gleison)'!A:D,""select A where D contains '"" &amp; upper(F25) &amp; ""'"", 0))"),"#N/A")</f>
        <v>#N/A</v>
      </c>
    </row>
    <row r="26" spans="1:15" ht="76.5" x14ac:dyDescent="0.25">
      <c r="A26" s="237" t="s">
        <v>151</v>
      </c>
      <c r="B26" s="92">
        <v>2016</v>
      </c>
      <c r="C26" s="92" t="s">
        <v>2925</v>
      </c>
      <c r="D26" s="92" t="s">
        <v>2926</v>
      </c>
      <c r="E26" s="80" t="s">
        <v>154</v>
      </c>
      <c r="F26" s="80" t="s">
        <v>155</v>
      </c>
      <c r="G26" s="80" t="s">
        <v>2927</v>
      </c>
      <c r="H26" s="80" t="s">
        <v>156</v>
      </c>
      <c r="I26" s="80" t="s">
        <v>2928</v>
      </c>
      <c r="J26" s="80" t="s">
        <v>57</v>
      </c>
      <c r="K26" s="80" t="s">
        <v>158</v>
      </c>
      <c r="L26" s="80" t="s">
        <v>60</v>
      </c>
      <c r="M26" s="80"/>
      <c r="N26" s="80"/>
      <c r="O26" s="72" t="str">
        <f ca="1">IFERROR(__xludf.DUMMYFUNCTION("join("", "", query('Snowball (Gleison)'!A:D,""select A where D contains '"" &amp; upper(F26) &amp; ""'"", 0))"),"#N/A")</f>
        <v>#N/A</v>
      </c>
    </row>
    <row r="27" spans="1:15" ht="140.25" x14ac:dyDescent="0.25">
      <c r="A27" s="237" t="s">
        <v>1573</v>
      </c>
      <c r="B27" s="184">
        <v>2016</v>
      </c>
      <c r="C27" s="215" t="s">
        <v>47</v>
      </c>
      <c r="D27" s="184" t="s">
        <v>2929</v>
      </c>
      <c r="E27" s="229" t="s">
        <v>2930</v>
      </c>
      <c r="F27" s="229" t="s">
        <v>2931</v>
      </c>
      <c r="G27" s="229" t="s">
        <v>2932</v>
      </c>
      <c r="H27" s="229" t="s">
        <v>2933</v>
      </c>
      <c r="I27" s="229" t="s">
        <v>2934</v>
      </c>
      <c r="J27" s="229" t="s">
        <v>60</v>
      </c>
      <c r="K27" s="229" t="s">
        <v>182</v>
      </c>
      <c r="L27" s="229" t="s">
        <v>60</v>
      </c>
      <c r="M27" s="229"/>
      <c r="N27" s="229"/>
      <c r="O27" s="72" t="str">
        <f ca="1">IFERROR(__xludf.DUMMYFUNCTION("join("", "", query('Snowball (Gleison)'!A:D,""select A where D contains '"" &amp; upper(F27) &amp; ""'"", 0))"),"#N/A")</f>
        <v>#N/A</v>
      </c>
    </row>
    <row r="28" spans="1:15" ht="102" x14ac:dyDescent="0.25">
      <c r="A28" s="237" t="s">
        <v>159</v>
      </c>
      <c r="B28" s="92">
        <v>2016</v>
      </c>
      <c r="C28" s="92" t="s">
        <v>146</v>
      </c>
      <c r="D28" s="92" t="s">
        <v>160</v>
      </c>
      <c r="E28" s="80" t="s">
        <v>161</v>
      </c>
      <c r="F28" s="80" t="s">
        <v>162</v>
      </c>
      <c r="G28" s="80" t="s">
        <v>1578</v>
      </c>
      <c r="H28" s="80" t="s">
        <v>163</v>
      </c>
      <c r="I28" s="80" t="s">
        <v>2907</v>
      </c>
      <c r="J28" s="80" t="s">
        <v>57</v>
      </c>
      <c r="K28" s="80"/>
      <c r="L28" s="80"/>
      <c r="M28" s="229"/>
      <c r="N28" s="229" t="s">
        <v>57</v>
      </c>
      <c r="O28" s="72" t="str">
        <f ca="1">IFERROR(__xludf.DUMMYFUNCTION("join("", "", query('Snowball (Gleison)'!A:D,""select A where D contains '"" &amp; upper(F28) &amp; ""'"", 0))"),"#N/A")</f>
        <v>#N/A</v>
      </c>
    </row>
    <row r="29" spans="1:15" ht="114.75" x14ac:dyDescent="0.25">
      <c r="A29" s="237" t="s">
        <v>165</v>
      </c>
      <c r="B29" s="92">
        <v>2016</v>
      </c>
      <c r="C29" s="92" t="s">
        <v>2935</v>
      </c>
      <c r="D29" s="92" t="s">
        <v>167</v>
      </c>
      <c r="E29" s="80" t="s">
        <v>161</v>
      </c>
      <c r="F29" s="80" t="s">
        <v>168</v>
      </c>
      <c r="G29" s="80" t="s">
        <v>2936</v>
      </c>
      <c r="H29" s="80" t="s">
        <v>169</v>
      </c>
      <c r="I29" s="80" t="s">
        <v>111</v>
      </c>
      <c r="J29" s="80" t="s">
        <v>57</v>
      </c>
      <c r="K29" s="80"/>
      <c r="L29" s="80"/>
      <c r="M29" s="229"/>
      <c r="N29" s="229"/>
      <c r="O29" s="72" t="str">
        <f ca="1">IFERROR(__xludf.DUMMYFUNCTION("join("", "", query('Snowball (Gleison)'!A:D,""select A where D contains '"" &amp; upper(F29) &amp; ""'"", 0))"),"#N/A")</f>
        <v>#N/A</v>
      </c>
    </row>
    <row r="30" spans="1:15" ht="127.5" x14ac:dyDescent="0.25">
      <c r="A30" s="237" t="s">
        <v>1574</v>
      </c>
      <c r="B30" s="184">
        <v>2016</v>
      </c>
      <c r="C30" s="215" t="s">
        <v>106</v>
      </c>
      <c r="D30" s="184" t="s">
        <v>2937</v>
      </c>
      <c r="E30" s="229" t="s">
        <v>2938</v>
      </c>
      <c r="F30" s="229" t="s">
        <v>2939</v>
      </c>
      <c r="G30" s="229" t="s">
        <v>2940</v>
      </c>
      <c r="H30" s="229" t="s">
        <v>2941</v>
      </c>
      <c r="I30" s="229" t="s">
        <v>2942</v>
      </c>
      <c r="J30" s="229" t="s">
        <v>60</v>
      </c>
      <c r="K30" s="229" t="s">
        <v>182</v>
      </c>
      <c r="L30" s="229" t="s">
        <v>60</v>
      </c>
      <c r="M30" s="229"/>
      <c r="N30" s="229"/>
      <c r="O30" s="72" t="str">
        <f ca="1">IFERROR(__xludf.DUMMYFUNCTION("join("", "", query('Snowball (Gleison)'!A:D,""select A where D contains '"" &amp; upper(F30) &amp; ""'"", 0))"),"#N/A")</f>
        <v>#N/A</v>
      </c>
    </row>
    <row r="31" spans="1:15" ht="76.5" x14ac:dyDescent="0.25">
      <c r="A31" s="237" t="s">
        <v>171</v>
      </c>
      <c r="B31" s="92">
        <v>2016</v>
      </c>
      <c r="C31" s="92" t="s">
        <v>106</v>
      </c>
      <c r="D31" s="92" t="s">
        <v>172</v>
      </c>
      <c r="E31" s="80" t="s">
        <v>173</v>
      </c>
      <c r="F31" s="80" t="s">
        <v>174</v>
      </c>
      <c r="G31" s="80" t="s">
        <v>2943</v>
      </c>
      <c r="H31" s="80" t="s">
        <v>175</v>
      </c>
      <c r="I31" s="80" t="s">
        <v>111</v>
      </c>
      <c r="J31" s="80" t="s">
        <v>57</v>
      </c>
      <c r="K31" s="80"/>
      <c r="L31" s="80"/>
      <c r="M31" s="229"/>
      <c r="N31" s="229"/>
      <c r="O31" s="72" t="str">
        <f ca="1">IFERROR(__xludf.DUMMYFUNCTION("join("", "", query('Snowball (Gleison)'!A:D,""select A where D contains '"" &amp; upper(F31) &amp; ""'"", 0))"),"#N/A")</f>
        <v>#N/A</v>
      </c>
    </row>
    <row r="32" spans="1:15" ht="102" x14ac:dyDescent="0.25">
      <c r="A32" s="237" t="s">
        <v>2944</v>
      </c>
      <c r="B32" s="184">
        <v>2016</v>
      </c>
      <c r="C32" s="215" t="s">
        <v>89</v>
      </c>
      <c r="D32" s="184" t="s">
        <v>2945</v>
      </c>
      <c r="E32" s="229" t="s">
        <v>2946</v>
      </c>
      <c r="F32" s="229" t="s">
        <v>2947</v>
      </c>
      <c r="G32" s="229" t="s">
        <v>2948</v>
      </c>
      <c r="H32" s="229" t="s">
        <v>2949</v>
      </c>
      <c r="I32" s="229" t="s">
        <v>2819</v>
      </c>
      <c r="J32" s="229" t="s">
        <v>74</v>
      </c>
      <c r="K32" s="229" t="s">
        <v>665</v>
      </c>
      <c r="L32" s="229" t="s">
        <v>74</v>
      </c>
      <c r="M32" s="229"/>
      <c r="N32" s="229"/>
      <c r="O32" s="72" t="str">
        <f ca="1">IFERROR(__xludf.DUMMYFUNCTION("join("", "", query('Snowball (Gleison)'!A:D,""select A where D contains '"" &amp; upper(F32) &amp; ""'"", 0))"),"#N/A")</f>
        <v>#N/A</v>
      </c>
    </row>
    <row r="33" spans="1:15" ht="191.25" x14ac:dyDescent="0.25">
      <c r="A33" s="237" t="s">
        <v>176</v>
      </c>
      <c r="B33" s="92">
        <v>2016</v>
      </c>
      <c r="C33" s="92" t="s">
        <v>47</v>
      </c>
      <c r="D33" s="92" t="s">
        <v>177</v>
      </c>
      <c r="E33" s="80" t="s">
        <v>178</v>
      </c>
      <c r="F33" s="80" t="s">
        <v>179</v>
      </c>
      <c r="G33" s="80" t="s">
        <v>2950</v>
      </c>
      <c r="H33" s="80" t="s">
        <v>180</v>
      </c>
      <c r="I33" s="80" t="s">
        <v>111</v>
      </c>
      <c r="J33" s="80" t="s">
        <v>57</v>
      </c>
      <c r="K33" s="229" t="s">
        <v>182</v>
      </c>
      <c r="L33" s="229" t="s">
        <v>60</v>
      </c>
      <c r="M33" s="229"/>
      <c r="N33" s="229"/>
      <c r="O33" s="72" t="str">
        <f ca="1">IFERROR(__xludf.DUMMYFUNCTION("join("", "", query('Snowball (Gleison)'!A:D,""select A where D contains '"" &amp; upper(F33) &amp; ""'"", 0))"),"#N/A")</f>
        <v>#N/A</v>
      </c>
    </row>
    <row r="34" spans="1:15" ht="140.25" x14ac:dyDescent="0.25">
      <c r="A34" s="237" t="s">
        <v>1575</v>
      </c>
      <c r="B34" s="184">
        <v>2016</v>
      </c>
      <c r="C34" s="215" t="s">
        <v>106</v>
      </c>
      <c r="D34" s="184" t="s">
        <v>2951</v>
      </c>
      <c r="E34" s="229" t="s">
        <v>2952</v>
      </c>
      <c r="F34" s="229" t="s">
        <v>2953</v>
      </c>
      <c r="G34" s="229" t="s">
        <v>2954</v>
      </c>
      <c r="H34" s="229" t="s">
        <v>2955</v>
      </c>
      <c r="I34" s="229" t="s">
        <v>2956</v>
      </c>
      <c r="J34" s="229" t="s">
        <v>60</v>
      </c>
      <c r="K34" s="229" t="s">
        <v>182</v>
      </c>
      <c r="L34" s="229" t="s">
        <v>60</v>
      </c>
      <c r="M34" s="229"/>
      <c r="N34" s="229"/>
      <c r="O34" s="72" t="str">
        <f ca="1">IFERROR(__xludf.DUMMYFUNCTION("join("", "", query('Snowball (Gleison)'!A:D,""select A where D contains '"" &amp; upper(F34) &amp; ""'"", 0))"),"#N/A")</f>
        <v>#N/A</v>
      </c>
    </row>
    <row r="35" spans="1:15" ht="153" x14ac:dyDescent="0.25">
      <c r="A35" s="237" t="s">
        <v>183</v>
      </c>
      <c r="B35" s="92">
        <v>2016</v>
      </c>
      <c r="C35" s="92" t="s">
        <v>106</v>
      </c>
      <c r="D35" s="92" t="s">
        <v>184</v>
      </c>
      <c r="E35" s="80" t="s">
        <v>185</v>
      </c>
      <c r="F35" s="80" t="s">
        <v>186</v>
      </c>
      <c r="G35" s="80" t="s">
        <v>2957</v>
      </c>
      <c r="H35" s="80" t="s">
        <v>187</v>
      </c>
      <c r="I35" s="80" t="s">
        <v>2958</v>
      </c>
      <c r="J35" s="80" t="s">
        <v>55</v>
      </c>
      <c r="K35" s="80"/>
      <c r="L35" s="80"/>
      <c r="M35" s="229"/>
      <c r="N35" s="229"/>
      <c r="O35" s="72" t="str">
        <f ca="1">IFERROR(__xludf.DUMMYFUNCTION("join("", "", query('Snowball (Gleison)'!A:D,""select A where D contains '"" &amp; upper(F35) &amp; ""'"", 0))"),"#N/A")</f>
        <v>#N/A</v>
      </c>
    </row>
    <row r="36" spans="1:15" ht="153" x14ac:dyDescent="0.25">
      <c r="A36" s="237" t="s">
        <v>2959</v>
      </c>
      <c r="B36" s="184">
        <v>2016</v>
      </c>
      <c r="C36" s="184" t="s">
        <v>954</v>
      </c>
      <c r="D36" s="184" t="s">
        <v>2960</v>
      </c>
      <c r="E36" s="229" t="s">
        <v>185</v>
      </c>
      <c r="F36" s="229" t="s">
        <v>2961</v>
      </c>
      <c r="G36" s="229" t="s">
        <v>2962</v>
      </c>
      <c r="H36" s="229" t="s">
        <v>187</v>
      </c>
      <c r="I36" s="229" t="s">
        <v>2963</v>
      </c>
      <c r="J36" s="229" t="s">
        <v>68</v>
      </c>
      <c r="K36" s="229"/>
      <c r="L36" s="229"/>
      <c r="M36" s="229" t="s">
        <v>2964</v>
      </c>
      <c r="N36" s="229" t="s">
        <v>68</v>
      </c>
      <c r="O36" s="72" t="str">
        <f ca="1">IFERROR(__xludf.DUMMYFUNCTION("join("", "", query('Snowball (Gleison)'!A:D,""select A where D contains '"" &amp; upper(F36) &amp; ""'"", 0))"),"#N/A")</f>
        <v>#N/A</v>
      </c>
    </row>
    <row r="37" spans="1:15" ht="153" x14ac:dyDescent="0.25">
      <c r="A37" s="238" t="s">
        <v>2965</v>
      </c>
      <c r="B37" s="184">
        <v>2016</v>
      </c>
      <c r="C37" s="184" t="s">
        <v>125</v>
      </c>
      <c r="D37" s="184" t="s">
        <v>2966</v>
      </c>
      <c r="E37" s="229" t="s">
        <v>2967</v>
      </c>
      <c r="F37" s="229" t="s">
        <v>2968</v>
      </c>
      <c r="G37" s="229" t="s">
        <v>2969</v>
      </c>
      <c r="H37" s="229" t="s">
        <v>187</v>
      </c>
      <c r="I37" s="229" t="s">
        <v>2970</v>
      </c>
      <c r="J37" s="229" t="s">
        <v>2971</v>
      </c>
      <c r="K37" s="229"/>
      <c r="L37" s="229"/>
      <c r="M37" s="229"/>
      <c r="N37" s="229"/>
      <c r="O37" s="72" t="str">
        <f ca="1">IFERROR(__xludf.DUMMYFUNCTION("join("", "", query('Snowball (Gleison)'!A:D,""select A where D contains '"" &amp; upper(F37) &amp; ""'"", 0))"),"#N/A")</f>
        <v>#N/A</v>
      </c>
    </row>
    <row r="38" spans="1:15" ht="102" x14ac:dyDescent="0.25">
      <c r="A38" s="237" t="s">
        <v>2972</v>
      </c>
      <c r="B38" s="184">
        <v>2015</v>
      </c>
      <c r="C38" s="215" t="s">
        <v>2935</v>
      </c>
      <c r="D38" s="184" t="s">
        <v>2973</v>
      </c>
      <c r="E38" s="229" t="s">
        <v>2974</v>
      </c>
      <c r="F38" s="229" t="s">
        <v>2975</v>
      </c>
      <c r="G38" s="229" t="s">
        <v>2976</v>
      </c>
      <c r="H38" s="229" t="s">
        <v>2977</v>
      </c>
      <c r="I38" s="229" t="s">
        <v>2978</v>
      </c>
      <c r="J38" s="229" t="s">
        <v>60</v>
      </c>
      <c r="K38" s="229" t="s">
        <v>2979</v>
      </c>
      <c r="L38" s="229" t="s">
        <v>60</v>
      </c>
      <c r="M38" s="229"/>
      <c r="N38" s="229"/>
      <c r="O38" s="72" t="str">
        <f ca="1">IFERROR(__xludf.DUMMYFUNCTION("join("", "", query('Snowball (Gleison)'!A:D,""select A where D contains '"" &amp; upper(F38) &amp; ""'"", 0))"),"#N/A")</f>
        <v>#N/A</v>
      </c>
    </row>
    <row r="39" spans="1:15" ht="242.25" x14ac:dyDescent="0.25">
      <c r="A39" s="237" t="s">
        <v>2980</v>
      </c>
      <c r="B39" s="184">
        <v>2015</v>
      </c>
      <c r="C39" s="215" t="s">
        <v>106</v>
      </c>
      <c r="D39" s="184" t="s">
        <v>2981</v>
      </c>
      <c r="E39" s="229" t="s">
        <v>2982</v>
      </c>
      <c r="F39" s="229" t="s">
        <v>2983</v>
      </c>
      <c r="G39" s="229" t="s">
        <v>2984</v>
      </c>
      <c r="H39" s="229" t="s">
        <v>2985</v>
      </c>
      <c r="I39" s="229" t="s">
        <v>2986</v>
      </c>
      <c r="J39" s="229" t="s">
        <v>60</v>
      </c>
      <c r="K39" s="229" t="s">
        <v>2987</v>
      </c>
      <c r="L39" s="229" t="s">
        <v>60</v>
      </c>
      <c r="M39" s="229"/>
      <c r="N39" s="229"/>
      <c r="O39" s="72" t="str">
        <f ca="1">IFERROR(__xludf.DUMMYFUNCTION("join("", "", query('Snowball (Gleison)'!A:D,""select A where D contains '"" &amp; upper(F39) &amp; ""'"", 0))"),"#N/A")</f>
        <v>#N/A</v>
      </c>
    </row>
    <row r="40" spans="1:15" ht="127.5" x14ac:dyDescent="0.25">
      <c r="A40" s="238" t="s">
        <v>2988</v>
      </c>
      <c r="B40" s="184">
        <v>2015</v>
      </c>
      <c r="C40" s="215" t="s">
        <v>106</v>
      </c>
      <c r="D40" s="184" t="s">
        <v>2989</v>
      </c>
      <c r="E40" s="229" t="s">
        <v>2990</v>
      </c>
      <c r="F40" s="229" t="s">
        <v>2991</v>
      </c>
      <c r="G40" s="229" t="s">
        <v>2992</v>
      </c>
      <c r="H40" s="229" t="s">
        <v>2993</v>
      </c>
      <c r="I40" s="229" t="s">
        <v>2994</v>
      </c>
      <c r="J40" s="229" t="s">
        <v>72</v>
      </c>
      <c r="K40" s="229" t="s">
        <v>2995</v>
      </c>
      <c r="L40" s="229" t="s">
        <v>72</v>
      </c>
      <c r="M40" s="229"/>
      <c r="N40" s="229"/>
      <c r="O40" s="72" t="str">
        <f ca="1">IFERROR(__xludf.DUMMYFUNCTION("join("", "", query('Snowball (Gleison)'!A:D,""select A where D contains '"" &amp; upper(F40) &amp; ""'"", 0))"),"#N/A")</f>
        <v>#N/A</v>
      </c>
    </row>
    <row r="41" spans="1:15" ht="153" x14ac:dyDescent="0.25">
      <c r="A41" s="238" t="s">
        <v>2996</v>
      </c>
      <c r="B41" s="184">
        <v>2015</v>
      </c>
      <c r="C41" s="215" t="s">
        <v>106</v>
      </c>
      <c r="D41" s="184" t="s">
        <v>2997</v>
      </c>
      <c r="E41" s="229" t="s">
        <v>2998</v>
      </c>
      <c r="F41" s="229" t="s">
        <v>2999</v>
      </c>
      <c r="G41" s="229" t="s">
        <v>3000</v>
      </c>
      <c r="H41" s="229" t="s">
        <v>3001</v>
      </c>
      <c r="I41" s="229" t="s">
        <v>3002</v>
      </c>
      <c r="J41" s="229" t="s">
        <v>3003</v>
      </c>
      <c r="K41" s="229" t="s">
        <v>3004</v>
      </c>
      <c r="L41" s="229" t="s">
        <v>3003</v>
      </c>
      <c r="M41" s="229"/>
      <c r="N41" s="229"/>
      <c r="O41" s="72" t="str">
        <f ca="1">IFERROR(__xludf.DUMMYFUNCTION("join("", "", query('Snowball (Gleison)'!A:D,""select A where D contains '"" &amp; upper(F41) &amp; ""'"", 0))"),"#N/A")</f>
        <v>#N/A</v>
      </c>
    </row>
    <row r="42" spans="1:15" ht="165.75" x14ac:dyDescent="0.25">
      <c r="A42" s="237" t="s">
        <v>3005</v>
      </c>
      <c r="B42" s="184">
        <v>2015</v>
      </c>
      <c r="C42" s="184" t="s">
        <v>336</v>
      </c>
      <c r="D42" s="184" t="s">
        <v>3006</v>
      </c>
      <c r="E42" s="229" t="s">
        <v>3007</v>
      </c>
      <c r="F42" s="229" t="s">
        <v>3008</v>
      </c>
      <c r="G42" s="229" t="s">
        <v>3009</v>
      </c>
      <c r="H42" s="229" t="s">
        <v>3010</v>
      </c>
      <c r="I42" s="211" t="s">
        <v>3011</v>
      </c>
      <c r="J42" s="211" t="s">
        <v>60</v>
      </c>
      <c r="K42" s="229" t="s">
        <v>182</v>
      </c>
      <c r="L42" s="211" t="s">
        <v>60</v>
      </c>
      <c r="M42" s="229"/>
      <c r="N42" s="229"/>
      <c r="O42" s="72" t="str">
        <f ca="1">IFERROR(__xludf.DUMMYFUNCTION("join("", "", query('Snowball (Gleison)'!A:D,""select A where D contains '"" &amp; upper(F42) &amp; ""'"", 0))"),"#N/A")</f>
        <v>#N/A</v>
      </c>
    </row>
    <row r="43" spans="1:15" ht="242.25" x14ac:dyDescent="0.25">
      <c r="A43" s="237" t="s">
        <v>3012</v>
      </c>
      <c r="B43" s="184">
        <v>2015</v>
      </c>
      <c r="C43" s="184" t="s">
        <v>125</v>
      </c>
      <c r="D43" s="184" t="s">
        <v>3013</v>
      </c>
      <c r="E43" s="229" t="s">
        <v>3014</v>
      </c>
      <c r="F43" s="229" t="s">
        <v>3015</v>
      </c>
      <c r="G43" s="229" t="s">
        <v>3016</v>
      </c>
      <c r="H43" s="229" t="s">
        <v>3017</v>
      </c>
      <c r="I43" s="229" t="s">
        <v>2819</v>
      </c>
      <c r="J43" s="229" t="s">
        <v>74</v>
      </c>
      <c r="K43" s="229"/>
      <c r="L43" s="229"/>
      <c r="M43" s="229"/>
      <c r="N43" s="229" t="s">
        <v>74</v>
      </c>
      <c r="O43" s="72" t="str">
        <f ca="1">IFERROR(__xludf.DUMMYFUNCTION("join("", "", query('Snowball (Gleison)'!A:D,""select A where D contains '"" &amp; upper(F43) &amp; ""'"", 0))"),"#N/A")</f>
        <v>#N/A</v>
      </c>
    </row>
    <row r="44" spans="1:15" ht="153" x14ac:dyDescent="0.25">
      <c r="A44" s="238" t="s">
        <v>3018</v>
      </c>
      <c r="B44" s="184">
        <v>2015</v>
      </c>
      <c r="C44" s="184" t="s">
        <v>47</v>
      </c>
      <c r="D44" s="184" t="s">
        <v>3019</v>
      </c>
      <c r="E44" s="229" t="s">
        <v>3020</v>
      </c>
      <c r="F44" s="229" t="s">
        <v>3021</v>
      </c>
      <c r="G44" s="229" t="s">
        <v>3022</v>
      </c>
      <c r="H44" s="229" t="s">
        <v>3023</v>
      </c>
      <c r="I44" s="229" t="s">
        <v>3024</v>
      </c>
      <c r="J44" s="229" t="s">
        <v>3025</v>
      </c>
      <c r="K44" s="229" t="s">
        <v>3004</v>
      </c>
      <c r="L44" s="229" t="s">
        <v>3003</v>
      </c>
      <c r="M44" s="229"/>
      <c r="N44" s="229"/>
      <c r="O44" s="72" t="str">
        <f ca="1">IFERROR(__xludf.DUMMYFUNCTION("join("", "", query('Snowball (Gleison)'!A:D,""select A where D contains '"" &amp; upper(F44) &amp; ""'"", 0))"),"#N/A")</f>
        <v>#N/A</v>
      </c>
    </row>
    <row r="45" spans="1:15" ht="165.75" x14ac:dyDescent="0.25">
      <c r="A45" s="237" t="s">
        <v>3026</v>
      </c>
      <c r="B45" s="184">
        <v>2015</v>
      </c>
      <c r="C45" s="184" t="s">
        <v>3027</v>
      </c>
      <c r="D45" s="184" t="s">
        <v>3028</v>
      </c>
      <c r="E45" s="229" t="s">
        <v>3029</v>
      </c>
      <c r="F45" s="229" t="s">
        <v>3030</v>
      </c>
      <c r="G45" s="229" t="s">
        <v>3031</v>
      </c>
      <c r="H45" s="229" t="s">
        <v>135</v>
      </c>
      <c r="I45" s="229" t="s">
        <v>3032</v>
      </c>
      <c r="J45" s="229" t="s">
        <v>68</v>
      </c>
      <c r="K45" s="229" t="s">
        <v>3032</v>
      </c>
      <c r="L45" s="229" t="s">
        <v>68</v>
      </c>
      <c r="M45" s="229"/>
      <c r="N45" s="229" t="s">
        <v>68</v>
      </c>
      <c r="O45" s="72" t="str">
        <f ca="1">IFERROR(__xludf.DUMMYFUNCTION("join("", "", query('Snowball (Gleison)'!A:D,""select A where D contains '"" &amp; upper(F45) &amp; ""'"", 0))"),"#N/A")</f>
        <v>#N/A</v>
      </c>
    </row>
    <row r="46" spans="1:15" ht="102" x14ac:dyDescent="0.25">
      <c r="A46" s="237" t="s">
        <v>189</v>
      </c>
      <c r="B46" s="92">
        <v>2015</v>
      </c>
      <c r="C46" s="92" t="s">
        <v>3033</v>
      </c>
      <c r="D46" s="92" t="s">
        <v>3034</v>
      </c>
      <c r="E46" s="80" t="s">
        <v>191</v>
      </c>
      <c r="F46" s="80" t="s">
        <v>192</v>
      </c>
      <c r="G46" s="80" t="s">
        <v>3035</v>
      </c>
      <c r="H46" s="80" t="s">
        <v>193</v>
      </c>
      <c r="I46" s="80" t="s">
        <v>2907</v>
      </c>
      <c r="J46" s="80" t="s">
        <v>57</v>
      </c>
      <c r="K46" s="80"/>
      <c r="L46" s="80"/>
      <c r="M46" s="229"/>
      <c r="N46" s="229"/>
      <c r="O46" s="72" t="str">
        <f ca="1">IFERROR(__xludf.DUMMYFUNCTION("join("", "", query('Snowball (Gleison)'!A:D,""select A where D contains '"" &amp; upper(F46) &amp; ""'"", 0))"),"#N/A")</f>
        <v>#N/A</v>
      </c>
    </row>
    <row r="47" spans="1:15" ht="127.5" x14ac:dyDescent="0.25">
      <c r="A47" s="237" t="s">
        <v>194</v>
      </c>
      <c r="B47" s="92">
        <v>2015</v>
      </c>
      <c r="C47" s="92" t="s">
        <v>47</v>
      </c>
      <c r="D47" s="92" t="s">
        <v>195</v>
      </c>
      <c r="E47" s="80" t="s">
        <v>196</v>
      </c>
      <c r="F47" s="80" t="s">
        <v>197</v>
      </c>
      <c r="G47" s="80" t="s">
        <v>3036</v>
      </c>
      <c r="H47" s="80" t="s">
        <v>198</v>
      </c>
      <c r="I47" s="80" t="s">
        <v>3037</v>
      </c>
      <c r="J47" s="80" t="s">
        <v>57</v>
      </c>
      <c r="K47" s="80"/>
      <c r="L47" s="80"/>
      <c r="M47" s="229"/>
      <c r="N47" s="229"/>
      <c r="O47" s="72" t="str">
        <f ca="1">IFERROR(__xludf.DUMMYFUNCTION("join("", "", query('Snowball (Gleison)'!A:D,""select A where D contains '"" &amp; upper(F47) &amp; ""'"", 0))"),"1")</f>
        <v>1</v>
      </c>
    </row>
    <row r="48" spans="1:15" ht="165.75" x14ac:dyDescent="0.25">
      <c r="A48" s="237" t="s">
        <v>3038</v>
      </c>
      <c r="B48" s="184">
        <v>2015</v>
      </c>
      <c r="C48" s="184" t="s">
        <v>125</v>
      </c>
      <c r="D48" s="184" t="s">
        <v>3039</v>
      </c>
      <c r="E48" s="229" t="s">
        <v>3040</v>
      </c>
      <c r="F48" s="229" t="s">
        <v>3041</v>
      </c>
      <c r="G48" s="229" t="s">
        <v>3042</v>
      </c>
      <c r="H48" s="229" t="s">
        <v>3043</v>
      </c>
      <c r="I48" s="229" t="s">
        <v>77</v>
      </c>
      <c r="J48" s="229" t="s">
        <v>76</v>
      </c>
      <c r="K48" s="229"/>
      <c r="L48" s="229"/>
      <c r="M48" s="229"/>
      <c r="N48" s="229" t="s">
        <v>76</v>
      </c>
      <c r="O48" s="72" t="str">
        <f ca="1">IFERROR(__xludf.DUMMYFUNCTION("join("", "", query('Snowball (Gleison)'!A:D,""select A where D contains '"" &amp; upper(F48) &amp; ""'"", 0))"),"#N/A")</f>
        <v>#N/A</v>
      </c>
    </row>
    <row r="49" spans="1:15" ht="216.75" x14ac:dyDescent="0.25">
      <c r="A49" s="237" t="s">
        <v>200</v>
      </c>
      <c r="B49" s="92">
        <v>2015</v>
      </c>
      <c r="C49" s="92" t="s">
        <v>47</v>
      </c>
      <c r="D49" s="92" t="s">
        <v>201</v>
      </c>
      <c r="E49" s="80" t="s">
        <v>202</v>
      </c>
      <c r="F49" s="80" t="s">
        <v>203</v>
      </c>
      <c r="G49" s="80" t="s">
        <v>3044</v>
      </c>
      <c r="H49" s="80" t="s">
        <v>204</v>
      </c>
      <c r="I49" s="80" t="s">
        <v>2907</v>
      </c>
      <c r="J49" s="80" t="s">
        <v>57</v>
      </c>
      <c r="K49" s="80"/>
      <c r="L49" s="80"/>
      <c r="M49" s="85"/>
      <c r="N49" s="85"/>
      <c r="O49" s="72" t="str">
        <f ca="1">IFERROR(__xludf.DUMMYFUNCTION("join("", "", query('Snowball (Gleison)'!A:D,""select A where D contains '"" &amp; upper(F49) &amp; ""'"", 0))"),"#N/A")</f>
        <v>#N/A</v>
      </c>
    </row>
    <row r="50" spans="1:15" ht="153" x14ac:dyDescent="0.25">
      <c r="A50" s="237" t="s">
        <v>206</v>
      </c>
      <c r="B50" s="92">
        <v>2015</v>
      </c>
      <c r="C50" s="92" t="s">
        <v>207</v>
      </c>
      <c r="D50" s="92" t="s">
        <v>208</v>
      </c>
      <c r="E50" s="80" t="s">
        <v>209</v>
      </c>
      <c r="F50" s="80" t="s">
        <v>210</v>
      </c>
      <c r="G50" s="80" t="s">
        <v>3045</v>
      </c>
      <c r="H50" s="80" t="s">
        <v>211</v>
      </c>
      <c r="I50" s="80" t="s">
        <v>212</v>
      </c>
      <c r="J50" s="80" t="s">
        <v>51</v>
      </c>
      <c r="K50" s="80"/>
      <c r="L50" s="80"/>
      <c r="M50" s="229"/>
      <c r="N50" s="229"/>
      <c r="O50" s="72" t="str">
        <f ca="1">IFERROR(__xludf.DUMMYFUNCTION("join("", "", query('Snowball (Gleison)'!A:D,""select A where D contains '"" &amp; upper(F50) &amp; ""'"", 0))"),"16")</f>
        <v>16</v>
      </c>
    </row>
    <row r="51" spans="1:15" ht="102" x14ac:dyDescent="0.25">
      <c r="A51" s="237" t="s">
        <v>213</v>
      </c>
      <c r="B51" s="92">
        <v>2015</v>
      </c>
      <c r="C51" s="92" t="s">
        <v>214</v>
      </c>
      <c r="D51" s="92" t="s">
        <v>215</v>
      </c>
      <c r="E51" s="80" t="s">
        <v>216</v>
      </c>
      <c r="F51" s="80" t="s">
        <v>217</v>
      </c>
      <c r="G51" s="80" t="s">
        <v>3046</v>
      </c>
      <c r="H51" s="80" t="s">
        <v>218</v>
      </c>
      <c r="I51" s="80" t="s">
        <v>3047</v>
      </c>
      <c r="J51" s="80" t="s">
        <v>57</v>
      </c>
      <c r="K51" s="80"/>
      <c r="L51" s="80"/>
      <c r="M51" s="85"/>
      <c r="N51" s="85"/>
      <c r="O51" s="72" t="str">
        <f ca="1">IFERROR(__xludf.DUMMYFUNCTION("join("", "", query('Snowball (Gleison)'!A:D,""select A where D contains '"" &amp; upper(F51) &amp; ""'"", 0))"),"#N/A")</f>
        <v>#N/A</v>
      </c>
    </row>
    <row r="52" spans="1:15" ht="102" x14ac:dyDescent="0.25">
      <c r="A52" s="237" t="s">
        <v>3048</v>
      </c>
      <c r="B52" s="215">
        <v>2015</v>
      </c>
      <c r="C52" s="215" t="s">
        <v>125</v>
      </c>
      <c r="D52" s="215" t="s">
        <v>3049</v>
      </c>
      <c r="E52" s="211" t="s">
        <v>3050</v>
      </c>
      <c r="F52" s="211" t="s">
        <v>3051</v>
      </c>
      <c r="G52" s="211" t="s">
        <v>3052</v>
      </c>
      <c r="H52" s="211" t="s">
        <v>3053</v>
      </c>
      <c r="I52" s="211" t="s">
        <v>3054</v>
      </c>
      <c r="J52" s="211" t="s">
        <v>68</v>
      </c>
      <c r="K52" s="211"/>
      <c r="L52" s="211"/>
      <c r="M52" s="229" t="s">
        <v>2964</v>
      </c>
      <c r="N52" s="211" t="s">
        <v>68</v>
      </c>
      <c r="O52" s="72" t="str">
        <f ca="1">IFERROR(__xludf.DUMMYFUNCTION("join("", "", query('Snowball (Gleison)'!A:D,""select A where D contains '"" &amp; upper(F52) &amp; ""'"", 0))"),"#N/A")</f>
        <v>#N/A</v>
      </c>
    </row>
    <row r="53" spans="1:15" ht="89.25" x14ac:dyDescent="0.25">
      <c r="A53" s="237" t="s">
        <v>219</v>
      </c>
      <c r="B53" s="92">
        <v>2014</v>
      </c>
      <c r="C53" s="92" t="s">
        <v>214</v>
      </c>
      <c r="D53" s="92" t="s">
        <v>220</v>
      </c>
      <c r="E53" s="80" t="s">
        <v>221</v>
      </c>
      <c r="F53" s="80" t="s">
        <v>222</v>
      </c>
      <c r="G53" s="80" t="s">
        <v>3055</v>
      </c>
      <c r="H53" s="80" t="s">
        <v>223</v>
      </c>
      <c r="I53" s="80" t="s">
        <v>2958</v>
      </c>
      <c r="J53" s="80" t="s">
        <v>55</v>
      </c>
      <c r="K53" s="80"/>
      <c r="L53" s="80"/>
      <c r="M53" s="229"/>
      <c r="N53" s="229"/>
      <c r="O53" s="72" t="str">
        <f ca="1">IFERROR(__xludf.DUMMYFUNCTION("join("", "", query('Snowball (Gleison)'!A:D,""select A where D contains '"" &amp; upper(F53) &amp; ""'"", 0))"),"22")</f>
        <v>22</v>
      </c>
    </row>
    <row r="54" spans="1:15" ht="38.25" x14ac:dyDescent="0.25">
      <c r="A54" s="237" t="s">
        <v>224</v>
      </c>
      <c r="B54" s="92">
        <v>2014</v>
      </c>
      <c r="C54" s="92" t="s">
        <v>47</v>
      </c>
      <c r="D54" s="92" t="s">
        <v>225</v>
      </c>
      <c r="E54" s="80" t="s">
        <v>226</v>
      </c>
      <c r="F54" s="80" t="s">
        <v>227</v>
      </c>
      <c r="G54" s="80" t="s">
        <v>3056</v>
      </c>
      <c r="H54" s="80" t="s">
        <v>228</v>
      </c>
      <c r="I54" s="80" t="s">
        <v>229</v>
      </c>
      <c r="J54" s="80" t="s">
        <v>51</v>
      </c>
      <c r="K54" s="80"/>
      <c r="L54" s="80"/>
      <c r="M54" s="229"/>
      <c r="N54" s="229"/>
      <c r="O54" s="72" t="str">
        <f ca="1">IFERROR(__xludf.DUMMYFUNCTION("join("", "", query('Snowball (Gleison)'!A:D,""select A where D contains '"" &amp; upper(F54) &amp; ""'"", 0))"),"#N/A")</f>
        <v>#N/A</v>
      </c>
    </row>
    <row r="55" spans="1:15" ht="114.75" x14ac:dyDescent="0.25">
      <c r="A55" s="237" t="s">
        <v>230</v>
      </c>
      <c r="B55" s="92">
        <v>2014</v>
      </c>
      <c r="C55" s="92" t="s">
        <v>106</v>
      </c>
      <c r="D55" s="92" t="s">
        <v>231</v>
      </c>
      <c r="E55" s="80" t="s">
        <v>232</v>
      </c>
      <c r="F55" s="80" t="s">
        <v>233</v>
      </c>
      <c r="G55" s="80" t="s">
        <v>3057</v>
      </c>
      <c r="H55" s="80" t="s">
        <v>234</v>
      </c>
      <c r="I55" s="80" t="s">
        <v>229</v>
      </c>
      <c r="J55" s="80" t="s">
        <v>51</v>
      </c>
      <c r="K55" s="80"/>
      <c r="L55" s="80"/>
      <c r="M55" s="229"/>
      <c r="N55" s="229"/>
      <c r="O55" s="72" t="str">
        <f ca="1">IFERROR(__xludf.DUMMYFUNCTION("join("", "", query('Snowball (Gleison)'!A:D,""select A where D contains '"" &amp; upper(F55) &amp; ""'"", 0))"),"#N/A")</f>
        <v>#N/A</v>
      </c>
    </row>
    <row r="56" spans="1:15" ht="102" x14ac:dyDescent="0.25">
      <c r="A56" s="237" t="s">
        <v>3058</v>
      </c>
      <c r="B56" s="184">
        <v>2014</v>
      </c>
      <c r="C56" s="184" t="s">
        <v>125</v>
      </c>
      <c r="D56" s="184" t="s">
        <v>3059</v>
      </c>
      <c r="E56" s="229" t="s">
        <v>3060</v>
      </c>
      <c r="F56" s="229" t="s">
        <v>3061</v>
      </c>
      <c r="G56" s="229" t="s">
        <v>3062</v>
      </c>
      <c r="H56" s="229" t="s">
        <v>3063</v>
      </c>
      <c r="I56" s="229" t="s">
        <v>3064</v>
      </c>
      <c r="J56" s="229" t="s">
        <v>60</v>
      </c>
      <c r="K56" s="229"/>
      <c r="L56" s="229"/>
      <c r="M56" s="229"/>
      <c r="N56" s="229" t="s">
        <v>60</v>
      </c>
      <c r="O56" s="72" t="str">
        <f ca="1">IFERROR(__xludf.DUMMYFUNCTION("join("", "", query('Snowball (Gleison)'!A:D,""select A where D contains '"" &amp; upper(F56) &amp; ""'"", 0))"),"#N/A")</f>
        <v>#N/A</v>
      </c>
    </row>
    <row r="57" spans="1:15" ht="191.25" x14ac:dyDescent="0.25">
      <c r="A57" s="237" t="s">
        <v>3065</v>
      </c>
      <c r="B57" s="184">
        <v>2014</v>
      </c>
      <c r="C57" s="215" t="s">
        <v>3066</v>
      </c>
      <c r="D57" s="184" t="s">
        <v>3067</v>
      </c>
      <c r="E57" s="229" t="s">
        <v>3068</v>
      </c>
      <c r="F57" s="229" t="s">
        <v>3069</v>
      </c>
      <c r="G57" s="211" t="s">
        <v>3070</v>
      </c>
      <c r="H57" s="211" t="s">
        <v>3071</v>
      </c>
      <c r="I57" s="211" t="s">
        <v>3072</v>
      </c>
      <c r="J57" s="211" t="s">
        <v>74</v>
      </c>
      <c r="K57" s="211" t="s">
        <v>665</v>
      </c>
      <c r="L57" s="211" t="s">
        <v>74</v>
      </c>
      <c r="M57" s="229"/>
      <c r="N57" s="229" t="s">
        <v>74</v>
      </c>
      <c r="O57" s="72" t="str">
        <f ca="1">IFERROR(__xludf.DUMMYFUNCTION("join("", "", query('Snowball (Gleison)'!A:D,""select A where D contains '"" &amp; upper(F57) &amp; ""'"", 0))"),"#N/A")</f>
        <v>#N/A</v>
      </c>
    </row>
    <row r="58" spans="1:15" ht="102" x14ac:dyDescent="0.25">
      <c r="A58" s="237" t="s">
        <v>235</v>
      </c>
      <c r="B58" s="92">
        <v>2014</v>
      </c>
      <c r="C58" s="92" t="s">
        <v>236</v>
      </c>
      <c r="D58" s="92" t="s">
        <v>237</v>
      </c>
      <c r="E58" s="80" t="s">
        <v>238</v>
      </c>
      <c r="F58" s="80" t="s">
        <v>239</v>
      </c>
      <c r="G58" s="80" t="s">
        <v>3073</v>
      </c>
      <c r="H58" s="80" t="s">
        <v>240</v>
      </c>
      <c r="I58" s="80" t="s">
        <v>229</v>
      </c>
      <c r="J58" s="80" t="s">
        <v>51</v>
      </c>
      <c r="K58" s="80"/>
      <c r="L58" s="80"/>
      <c r="M58" s="229"/>
      <c r="N58" s="229"/>
      <c r="O58" s="72" t="str">
        <f ca="1">IFERROR(__xludf.DUMMYFUNCTION("join("", "", query('Snowball (Gleison)'!A:D,""select A where D contains '"" &amp; upper(F58) &amp; ""'"", 0))"),"31")</f>
        <v>31</v>
      </c>
    </row>
    <row r="59" spans="1:15" ht="51" x14ac:dyDescent="0.25">
      <c r="A59" s="237" t="s">
        <v>241</v>
      </c>
      <c r="B59" s="92">
        <v>2014</v>
      </c>
      <c r="C59" s="92" t="s">
        <v>2935</v>
      </c>
      <c r="D59" s="92" t="s">
        <v>242</v>
      </c>
      <c r="E59" s="80" t="s">
        <v>243</v>
      </c>
      <c r="F59" s="80" t="s">
        <v>244</v>
      </c>
      <c r="G59" s="80" t="s">
        <v>3074</v>
      </c>
      <c r="H59" s="80" t="s">
        <v>3075</v>
      </c>
      <c r="I59" s="80" t="s">
        <v>229</v>
      </c>
      <c r="J59" s="80" t="s">
        <v>51</v>
      </c>
      <c r="K59" s="80"/>
      <c r="L59" s="80"/>
      <c r="M59" s="229"/>
      <c r="N59" s="229"/>
      <c r="O59" s="72" t="str">
        <f ca="1">IFERROR(__xludf.DUMMYFUNCTION("join("", "", query('Snowball (Gleison)'!A:D,""select A where D contains '"" &amp; upper(F59) &amp; ""'"", 0))"),"#N/A")</f>
        <v>#N/A</v>
      </c>
    </row>
    <row r="60" spans="1:15" ht="102" x14ac:dyDescent="0.25">
      <c r="A60" s="237" t="s">
        <v>247</v>
      </c>
      <c r="B60" s="92">
        <v>2014</v>
      </c>
      <c r="C60" s="92" t="s">
        <v>214</v>
      </c>
      <c r="D60" s="92" t="s">
        <v>248</v>
      </c>
      <c r="E60" s="80" t="s">
        <v>249</v>
      </c>
      <c r="F60" s="80" t="s">
        <v>250</v>
      </c>
      <c r="G60" s="80" t="s">
        <v>3076</v>
      </c>
      <c r="H60" s="80" t="s">
        <v>251</v>
      </c>
      <c r="I60" s="80" t="s">
        <v>229</v>
      </c>
      <c r="J60" s="80" t="s">
        <v>51</v>
      </c>
      <c r="K60" s="80"/>
      <c r="L60" s="80"/>
      <c r="M60" s="229"/>
      <c r="N60" s="229"/>
      <c r="O60" s="72" t="str">
        <f ca="1">IFERROR(__xludf.DUMMYFUNCTION("join("", "", query('Snowball (Gleison)'!A:D,""select A where D contains '"" &amp; upper(F60) &amp; ""'"", 0))"),"35")</f>
        <v>35</v>
      </c>
    </row>
    <row r="61" spans="1:15" ht="140.25" x14ac:dyDescent="0.25">
      <c r="A61" s="237" t="s">
        <v>3077</v>
      </c>
      <c r="B61" s="184">
        <v>2014</v>
      </c>
      <c r="C61" s="215" t="s">
        <v>207</v>
      </c>
      <c r="D61" s="184" t="s">
        <v>3078</v>
      </c>
      <c r="E61" s="229" t="s">
        <v>3079</v>
      </c>
      <c r="F61" s="229" t="s">
        <v>3080</v>
      </c>
      <c r="G61" s="211" t="s">
        <v>3081</v>
      </c>
      <c r="H61" s="211" t="s">
        <v>3082</v>
      </c>
      <c r="I61" s="211" t="s">
        <v>3083</v>
      </c>
      <c r="J61" s="229" t="s">
        <v>60</v>
      </c>
      <c r="K61" s="211" t="s">
        <v>3084</v>
      </c>
      <c r="L61" s="229" t="s">
        <v>60</v>
      </c>
      <c r="M61" s="229"/>
      <c r="N61" s="229"/>
      <c r="O61" s="72" t="str">
        <f ca="1">IFERROR(__xludf.DUMMYFUNCTION("join("", "", query('Snowball (Gleison)'!A:D,""select A where D contains '"" &amp; upper(F61) &amp; ""'"", 0))"),"#N/A")</f>
        <v>#N/A</v>
      </c>
    </row>
    <row r="62" spans="1:15" ht="76.5" x14ac:dyDescent="0.25">
      <c r="A62" s="237" t="s">
        <v>252</v>
      </c>
      <c r="B62" s="92">
        <v>2014</v>
      </c>
      <c r="C62" s="92" t="s">
        <v>2935</v>
      </c>
      <c r="D62" s="92" t="s">
        <v>253</v>
      </c>
      <c r="E62" s="80" t="s">
        <v>254</v>
      </c>
      <c r="F62" s="80" t="s">
        <v>255</v>
      </c>
      <c r="G62" s="80" t="s">
        <v>3085</v>
      </c>
      <c r="H62" s="80" t="s">
        <v>3086</v>
      </c>
      <c r="I62" s="80" t="s">
        <v>521</v>
      </c>
      <c r="J62" s="80" t="s">
        <v>53</v>
      </c>
      <c r="K62" s="80"/>
      <c r="L62" s="80"/>
      <c r="M62" s="229"/>
      <c r="N62" s="229"/>
      <c r="O62" s="72" t="str">
        <f ca="1">IFERROR(__xludf.DUMMYFUNCTION("join("", "", query('Snowball (Gleison)'!A:D,""select A where D contains '"" &amp; upper(F62) &amp; ""'"", 0))"),"#N/A")</f>
        <v>#N/A</v>
      </c>
    </row>
    <row r="63" spans="1:15" ht="51" x14ac:dyDescent="0.25">
      <c r="A63" s="237" t="s">
        <v>259</v>
      </c>
      <c r="B63" s="92">
        <v>2014</v>
      </c>
      <c r="C63" s="92" t="s">
        <v>125</v>
      </c>
      <c r="D63" s="92" t="s">
        <v>260</v>
      </c>
      <c r="E63" s="80" t="s">
        <v>261</v>
      </c>
      <c r="F63" s="80" t="s">
        <v>262</v>
      </c>
      <c r="G63" s="80" t="s">
        <v>3087</v>
      </c>
      <c r="H63" s="80" t="s">
        <v>3088</v>
      </c>
      <c r="I63" s="80" t="s">
        <v>347</v>
      </c>
      <c r="J63" s="80" t="s">
        <v>55</v>
      </c>
      <c r="K63" s="229"/>
      <c r="L63" s="229"/>
      <c r="M63" s="227" t="s">
        <v>3089</v>
      </c>
      <c r="N63" s="227" t="s">
        <v>55</v>
      </c>
      <c r="O63" s="72" t="str">
        <f ca="1">IFERROR(__xludf.DUMMYFUNCTION("join("", "", query('Snowball (Gleison)'!A:D,""select A where D contains '"" &amp; upper(F63) &amp; ""'"", 0))"),"#N/A")</f>
        <v>#N/A</v>
      </c>
    </row>
    <row r="64" spans="1:15" ht="76.5" x14ac:dyDescent="0.25">
      <c r="A64" s="237" t="s">
        <v>265</v>
      </c>
      <c r="B64" s="92">
        <v>2014</v>
      </c>
      <c r="C64" s="92" t="s">
        <v>236</v>
      </c>
      <c r="D64" s="92" t="s">
        <v>266</v>
      </c>
      <c r="E64" s="80" t="s">
        <v>267</v>
      </c>
      <c r="F64" s="80" t="s">
        <v>268</v>
      </c>
      <c r="G64" s="80" t="s">
        <v>3090</v>
      </c>
      <c r="H64" s="80" t="s">
        <v>3091</v>
      </c>
      <c r="I64" s="80" t="s">
        <v>3092</v>
      </c>
      <c r="J64" s="80" t="s">
        <v>51</v>
      </c>
      <c r="K64" s="80"/>
      <c r="L64" s="80"/>
      <c r="M64" s="229"/>
      <c r="N64" s="229"/>
      <c r="O64" s="72" t="str">
        <f ca="1">IFERROR(__xludf.DUMMYFUNCTION("join("", "", query('Snowball (Gleison)'!A:D,""select A where D contains '"" &amp; upper(F64) &amp; ""'"", 0))"),"#N/A")</f>
        <v>#N/A</v>
      </c>
    </row>
    <row r="65" spans="1:15" ht="153" x14ac:dyDescent="0.25">
      <c r="A65" s="237" t="s">
        <v>3093</v>
      </c>
      <c r="B65" s="184">
        <v>2014</v>
      </c>
      <c r="C65" s="215" t="s">
        <v>47</v>
      </c>
      <c r="D65" s="184" t="s">
        <v>3094</v>
      </c>
      <c r="E65" s="229" t="s">
        <v>3095</v>
      </c>
      <c r="F65" s="229" t="s">
        <v>3096</v>
      </c>
      <c r="G65" s="229" t="s">
        <v>3097</v>
      </c>
      <c r="H65" s="229" t="s">
        <v>3098</v>
      </c>
      <c r="I65" s="211" t="s">
        <v>3099</v>
      </c>
      <c r="J65" s="229" t="s">
        <v>60</v>
      </c>
      <c r="K65" s="211" t="s">
        <v>3100</v>
      </c>
      <c r="L65" s="229" t="s">
        <v>60</v>
      </c>
      <c r="M65" s="229"/>
      <c r="N65" s="229"/>
      <c r="O65" s="72" t="str">
        <f ca="1">IFERROR(__xludf.DUMMYFUNCTION("join("", "", query('Snowball (Gleison)'!A:D,""select A where D contains '"" &amp; upper(F65) &amp; ""'"", 0))"),"#N/A")</f>
        <v>#N/A</v>
      </c>
    </row>
    <row r="66" spans="1:15" ht="114.75" x14ac:dyDescent="0.25">
      <c r="A66" s="237" t="s">
        <v>270</v>
      </c>
      <c r="B66" s="92">
        <v>2014</v>
      </c>
      <c r="C66" s="92" t="s">
        <v>207</v>
      </c>
      <c r="D66" s="92" t="s">
        <v>271</v>
      </c>
      <c r="E66" s="80" t="s">
        <v>272</v>
      </c>
      <c r="F66" s="80" t="s">
        <v>273</v>
      </c>
      <c r="G66" s="80" t="s">
        <v>3101</v>
      </c>
      <c r="H66" s="80" t="s">
        <v>3102</v>
      </c>
      <c r="I66" s="80" t="s">
        <v>3103</v>
      </c>
      <c r="J66" s="80" t="s">
        <v>57</v>
      </c>
      <c r="K66" s="80"/>
      <c r="L66" s="80"/>
      <c r="M66" s="85"/>
      <c r="N66" s="85"/>
      <c r="O66" s="72" t="str">
        <f ca="1">IFERROR(__xludf.DUMMYFUNCTION("join("", "", query('Snowball (Gleison)'!A:D,""select A where D contains '"" &amp; upper(F66) &amp; ""'"", 0))"),"#N/A")</f>
        <v>#N/A</v>
      </c>
    </row>
    <row r="67" spans="1:15" ht="140.25" x14ac:dyDescent="0.25">
      <c r="A67" s="237" t="s">
        <v>277</v>
      </c>
      <c r="B67" s="92">
        <v>2014</v>
      </c>
      <c r="C67" s="92" t="s">
        <v>214</v>
      </c>
      <c r="D67" s="92" t="s">
        <v>278</v>
      </c>
      <c r="E67" s="80" t="s">
        <v>279</v>
      </c>
      <c r="F67" s="80" t="s">
        <v>280</v>
      </c>
      <c r="G67" s="80" t="s">
        <v>3104</v>
      </c>
      <c r="H67" s="80" t="s">
        <v>281</v>
      </c>
      <c r="I67" s="80" t="s">
        <v>3103</v>
      </c>
      <c r="J67" s="80" t="s">
        <v>57</v>
      </c>
      <c r="K67" s="80"/>
      <c r="L67" s="80"/>
      <c r="M67" s="229"/>
      <c r="N67" s="229"/>
      <c r="O67" s="72" t="str">
        <f ca="1">IFERROR(__xludf.DUMMYFUNCTION("join("", "", query('Snowball (Gleison)'!A:D,""select A where D contains '"" &amp; upper(F67) &amp; ""'"", 0))"),"#N/A")</f>
        <v>#N/A</v>
      </c>
    </row>
    <row r="68" spans="1:15" ht="191.25" x14ac:dyDescent="0.25">
      <c r="A68" s="237" t="s">
        <v>3105</v>
      </c>
      <c r="B68" s="184">
        <v>2014</v>
      </c>
      <c r="C68" s="215" t="s">
        <v>47</v>
      </c>
      <c r="D68" s="184" t="s">
        <v>3106</v>
      </c>
      <c r="E68" s="229" t="s">
        <v>3107</v>
      </c>
      <c r="F68" s="229" t="s">
        <v>3108</v>
      </c>
      <c r="G68" s="229" t="s">
        <v>3109</v>
      </c>
      <c r="H68" s="229" t="s">
        <v>3110</v>
      </c>
      <c r="I68" s="229" t="s">
        <v>2819</v>
      </c>
      <c r="J68" s="229" t="s">
        <v>74</v>
      </c>
      <c r="K68" s="229" t="s">
        <v>144</v>
      </c>
      <c r="L68" s="229" t="s">
        <v>60</v>
      </c>
      <c r="M68" s="229"/>
      <c r="N68" s="229" t="s">
        <v>74</v>
      </c>
      <c r="O68" s="72" t="str">
        <f ca="1">IFERROR(__xludf.DUMMYFUNCTION("join("", "", query('Snowball (Gleison)'!A:D,""select A where D contains '"" &amp; upper(F68) &amp; ""'"", 0))"),"#N/A")</f>
        <v>#N/A</v>
      </c>
    </row>
    <row r="69" spans="1:15" ht="102" x14ac:dyDescent="0.25">
      <c r="A69" s="237" t="s">
        <v>3111</v>
      </c>
      <c r="B69" s="184">
        <v>2014</v>
      </c>
      <c r="C69" s="215" t="s">
        <v>106</v>
      </c>
      <c r="D69" s="184" t="s">
        <v>3112</v>
      </c>
      <c r="E69" s="229" t="s">
        <v>3113</v>
      </c>
      <c r="F69" s="229" t="s">
        <v>3114</v>
      </c>
      <c r="G69" s="229" t="s">
        <v>3115</v>
      </c>
      <c r="H69" s="229" t="s">
        <v>3116</v>
      </c>
      <c r="I69" s="229" t="s">
        <v>3117</v>
      </c>
      <c r="J69" s="229" t="s">
        <v>60</v>
      </c>
      <c r="K69" s="229" t="s">
        <v>144</v>
      </c>
      <c r="L69" s="229" t="s">
        <v>60</v>
      </c>
      <c r="M69" s="229"/>
      <c r="N69" s="229"/>
      <c r="O69" s="72" t="str">
        <f ca="1">IFERROR(__xludf.DUMMYFUNCTION("join("", "", query('Snowball (Gleison)'!A:D,""select A where D contains '"" &amp; upper(F69) &amp; ""'"", 0))"),"#N/A")</f>
        <v>#N/A</v>
      </c>
    </row>
    <row r="70" spans="1:15" ht="127.5" x14ac:dyDescent="0.25">
      <c r="A70" s="238" t="s">
        <v>3118</v>
      </c>
      <c r="B70" s="215">
        <v>2014</v>
      </c>
      <c r="C70" s="215" t="s">
        <v>125</v>
      </c>
      <c r="D70" s="215" t="s">
        <v>3119</v>
      </c>
      <c r="E70" s="211" t="s">
        <v>3120</v>
      </c>
      <c r="F70" s="211" t="s">
        <v>3121</v>
      </c>
      <c r="G70" s="211" t="s">
        <v>3122</v>
      </c>
      <c r="H70" s="211" t="s">
        <v>3123</v>
      </c>
      <c r="I70" s="211" t="s">
        <v>3124</v>
      </c>
      <c r="J70" s="211" t="s">
        <v>72</v>
      </c>
      <c r="K70" s="229"/>
      <c r="L70" s="229"/>
      <c r="M70" s="229"/>
      <c r="N70" s="229" t="s">
        <v>51</v>
      </c>
      <c r="O70" s="72" t="str">
        <f ca="1">IFERROR(__xludf.DUMMYFUNCTION("join("", "", query('Snowball (Gleison)'!A:D,""select A where D contains '"" &amp; upper(F70) &amp; ""'"", 0))"),"#N/A")</f>
        <v>#N/A</v>
      </c>
    </row>
    <row r="71" spans="1:15" ht="89.25" x14ac:dyDescent="0.25">
      <c r="A71" s="237" t="s">
        <v>283</v>
      </c>
      <c r="B71" s="92">
        <v>2014</v>
      </c>
      <c r="C71" s="92" t="s">
        <v>146</v>
      </c>
      <c r="D71" s="92" t="s">
        <v>284</v>
      </c>
      <c r="E71" s="80" t="s">
        <v>285</v>
      </c>
      <c r="F71" s="80" t="s">
        <v>286</v>
      </c>
      <c r="G71" s="80" t="s">
        <v>3125</v>
      </c>
      <c r="H71" s="80" t="s">
        <v>287</v>
      </c>
      <c r="I71" s="80" t="s">
        <v>3126</v>
      </c>
      <c r="J71" s="80" t="s">
        <v>53</v>
      </c>
      <c r="K71" s="80"/>
      <c r="L71" s="80"/>
      <c r="M71" s="229"/>
      <c r="N71" s="229"/>
      <c r="O71" s="72" t="str">
        <f ca="1">IFERROR(__xludf.DUMMYFUNCTION("join("", "", query('Snowball (Gleison)'!A:D,""select A where D contains '"" &amp; upper(F71) &amp; ""'"", 0))"),"#N/A")</f>
        <v>#N/A</v>
      </c>
    </row>
    <row r="72" spans="1:15" ht="127.5" x14ac:dyDescent="0.25">
      <c r="A72" s="237" t="s">
        <v>289</v>
      </c>
      <c r="B72" s="92">
        <v>2014</v>
      </c>
      <c r="C72" s="92" t="s">
        <v>290</v>
      </c>
      <c r="D72" s="92" t="s">
        <v>291</v>
      </c>
      <c r="E72" s="80" t="s">
        <v>285</v>
      </c>
      <c r="F72" s="80" t="s">
        <v>292</v>
      </c>
      <c r="G72" s="80" t="s">
        <v>3127</v>
      </c>
      <c r="H72" s="80" t="s">
        <v>3128</v>
      </c>
      <c r="I72" s="80" t="s">
        <v>521</v>
      </c>
      <c r="J72" s="80" t="s">
        <v>53</v>
      </c>
      <c r="K72" s="80"/>
      <c r="L72" s="80"/>
      <c r="M72" s="229"/>
      <c r="N72" s="229"/>
      <c r="O72" s="72" t="str">
        <f ca="1">IFERROR(__xludf.DUMMYFUNCTION("join("", "", query('Snowball (Gleison)'!A:D,""select A where D contains '"" &amp; upper(F72) &amp; ""'"", 0))"),"#N/A")</f>
        <v>#N/A</v>
      </c>
    </row>
    <row r="73" spans="1:15" ht="140.25" x14ac:dyDescent="0.25">
      <c r="A73" s="237" t="s">
        <v>295</v>
      </c>
      <c r="B73" s="92">
        <v>2014</v>
      </c>
      <c r="C73" s="92" t="s">
        <v>89</v>
      </c>
      <c r="D73" s="92" t="s">
        <v>296</v>
      </c>
      <c r="E73" s="80" t="s">
        <v>297</v>
      </c>
      <c r="F73" s="80" t="s">
        <v>298</v>
      </c>
      <c r="G73" s="80" t="s">
        <v>3129</v>
      </c>
      <c r="H73" s="80" t="s">
        <v>299</v>
      </c>
      <c r="I73" s="80" t="s">
        <v>3103</v>
      </c>
      <c r="J73" s="80" t="s">
        <v>57</v>
      </c>
      <c r="K73" s="80"/>
      <c r="L73" s="80"/>
      <c r="M73" s="228"/>
      <c r="N73" s="228"/>
      <c r="O73" s="72" t="str">
        <f ca="1">IFERROR(__xludf.DUMMYFUNCTION("join("", "", query('Snowball (Gleison)'!A:D,""select A where D contains '"" &amp; upper(F73) &amp; ""'"", 0))"),"49")</f>
        <v>49</v>
      </c>
    </row>
    <row r="74" spans="1:15" ht="51" x14ac:dyDescent="0.25">
      <c r="A74" s="237" t="s">
        <v>300</v>
      </c>
      <c r="B74" s="92">
        <v>2014</v>
      </c>
      <c r="C74" s="92" t="s">
        <v>106</v>
      </c>
      <c r="D74" s="92" t="s">
        <v>301</v>
      </c>
      <c r="E74" s="80" t="s">
        <v>302</v>
      </c>
      <c r="F74" s="80" t="s">
        <v>303</v>
      </c>
      <c r="G74" s="80" t="s">
        <v>3130</v>
      </c>
      <c r="H74" s="80" t="s">
        <v>3131</v>
      </c>
      <c r="I74" s="80" t="s">
        <v>3132</v>
      </c>
      <c r="J74" s="80" t="s">
        <v>51</v>
      </c>
      <c r="K74" s="80"/>
      <c r="L74" s="80"/>
      <c r="M74" s="228"/>
      <c r="N74" s="228"/>
      <c r="O74" s="72" t="str">
        <f ca="1">IFERROR(__xludf.DUMMYFUNCTION("join("", "", query('Snowball (Gleison)'!A:D,""select A where D contains '"" &amp; upper(F74) &amp; ""'"", 0))"),"#N/A")</f>
        <v>#N/A</v>
      </c>
    </row>
    <row r="75" spans="1:15" ht="140.25" x14ac:dyDescent="0.25">
      <c r="A75" s="237" t="s">
        <v>3133</v>
      </c>
      <c r="B75" s="184">
        <v>2014</v>
      </c>
      <c r="C75" s="184" t="s">
        <v>125</v>
      </c>
      <c r="D75" s="184" t="s">
        <v>3134</v>
      </c>
      <c r="E75" s="229" t="s">
        <v>3135</v>
      </c>
      <c r="F75" s="229" t="s">
        <v>3136</v>
      </c>
      <c r="G75" s="229" t="s">
        <v>3137</v>
      </c>
      <c r="H75" s="229" t="s">
        <v>3138</v>
      </c>
      <c r="I75" s="229" t="s">
        <v>3139</v>
      </c>
      <c r="J75" s="229" t="s">
        <v>60</v>
      </c>
      <c r="K75" s="229"/>
      <c r="L75" s="229"/>
      <c r="M75" s="229"/>
      <c r="N75" s="229" t="s">
        <v>60</v>
      </c>
      <c r="O75" s="72" t="str">
        <f ca="1">IFERROR(__xludf.DUMMYFUNCTION("join("", "", query('Snowball (Gleison)'!A:D,""select A where D contains '"" &amp; upper(F75) &amp; ""'"", 0))"),"#N/A")</f>
        <v>#N/A</v>
      </c>
    </row>
    <row r="76" spans="1:15" ht="153" x14ac:dyDescent="0.25">
      <c r="A76" s="237" t="s">
        <v>306</v>
      </c>
      <c r="B76" s="92">
        <v>2014</v>
      </c>
      <c r="C76" s="92" t="s">
        <v>207</v>
      </c>
      <c r="D76" s="92" t="s">
        <v>307</v>
      </c>
      <c r="E76" s="80" t="s">
        <v>308</v>
      </c>
      <c r="F76" s="80" t="s">
        <v>309</v>
      </c>
      <c r="G76" s="80" t="s">
        <v>3140</v>
      </c>
      <c r="H76" s="80" t="s">
        <v>310</v>
      </c>
      <c r="I76" s="80" t="s">
        <v>2958</v>
      </c>
      <c r="J76" s="80" t="s">
        <v>55</v>
      </c>
      <c r="K76" s="80"/>
      <c r="L76" s="80"/>
      <c r="M76" s="229"/>
      <c r="N76" s="229"/>
      <c r="O76" s="72" t="str">
        <f ca="1">IFERROR(__xludf.DUMMYFUNCTION("join("", "", query('Snowball (Gleison)'!A:D,""select A where D contains '"" &amp; upper(F76) &amp; ""'"", 0))"),"53")</f>
        <v>53</v>
      </c>
    </row>
    <row r="77" spans="1:15" ht="178.5" x14ac:dyDescent="0.25">
      <c r="A77" s="237" t="s">
        <v>3141</v>
      </c>
      <c r="B77" s="184">
        <v>2014</v>
      </c>
      <c r="C77" s="184" t="s">
        <v>89</v>
      </c>
      <c r="D77" s="184" t="s">
        <v>3142</v>
      </c>
      <c r="E77" s="229" t="s">
        <v>3143</v>
      </c>
      <c r="F77" s="229" t="s">
        <v>3144</v>
      </c>
      <c r="G77" s="229" t="s">
        <v>3145</v>
      </c>
      <c r="H77" s="229" t="s">
        <v>3146</v>
      </c>
      <c r="I77" s="229" t="s">
        <v>3147</v>
      </c>
      <c r="J77" s="229" t="s">
        <v>60</v>
      </c>
      <c r="K77" s="229" t="s">
        <v>144</v>
      </c>
      <c r="L77" s="229" t="s">
        <v>60</v>
      </c>
      <c r="M77" s="229"/>
      <c r="N77" s="229"/>
      <c r="O77" s="72" t="str">
        <f ca="1">IFERROR(__xludf.DUMMYFUNCTION("join("", "", query('Snowball (Gleison)'!A:D,""select A where D contains '"" &amp; upper(F77) &amp; ""'"", 0))"),"#N/A")</f>
        <v>#N/A</v>
      </c>
    </row>
    <row r="78" spans="1:15" ht="38.25" x14ac:dyDescent="0.25">
      <c r="A78" s="237" t="s">
        <v>3148</v>
      </c>
      <c r="B78" s="184">
        <v>2014</v>
      </c>
      <c r="C78" s="215" t="s">
        <v>611</v>
      </c>
      <c r="D78" s="184" t="s">
        <v>3149</v>
      </c>
      <c r="E78" s="229" t="s">
        <v>3150</v>
      </c>
      <c r="F78" s="229" t="s">
        <v>3151</v>
      </c>
      <c r="G78" s="229" t="s">
        <v>3152</v>
      </c>
      <c r="H78" s="229"/>
      <c r="I78" s="211" t="s">
        <v>3153</v>
      </c>
      <c r="J78" s="211" t="s">
        <v>70</v>
      </c>
      <c r="K78" s="229"/>
      <c r="L78" s="229"/>
      <c r="M78" s="229"/>
      <c r="N78" s="229"/>
      <c r="O78" s="72" t="str">
        <f ca="1">IFERROR(__xludf.DUMMYFUNCTION("join("", "", query('Snowball (Gleison)'!A:D,""select A where D contains '"" &amp; upper(F78) &amp; ""'"", 0))"),"#N/A")</f>
        <v>#N/A</v>
      </c>
    </row>
    <row r="79" spans="1:15" ht="114.75" x14ac:dyDescent="0.25">
      <c r="A79" s="237" t="s">
        <v>3154</v>
      </c>
      <c r="B79" s="184">
        <v>2014</v>
      </c>
      <c r="C79" s="215" t="s">
        <v>106</v>
      </c>
      <c r="D79" s="184" t="s">
        <v>3155</v>
      </c>
      <c r="E79" s="229" t="s">
        <v>161</v>
      </c>
      <c r="F79" s="229" t="s">
        <v>3156</v>
      </c>
      <c r="G79" s="229" t="s">
        <v>3157</v>
      </c>
      <c r="H79" s="229" t="s">
        <v>1579</v>
      </c>
      <c r="I79" s="229" t="s">
        <v>3158</v>
      </c>
      <c r="J79" s="229" t="s">
        <v>68</v>
      </c>
      <c r="K79" s="229" t="s">
        <v>3159</v>
      </c>
      <c r="L79" s="229" t="s">
        <v>68</v>
      </c>
      <c r="M79" s="229"/>
      <c r="N79" s="229"/>
      <c r="O79" s="72" t="str">
        <f ca="1">IFERROR(__xludf.DUMMYFUNCTION("join("", "", query('Snowball (Gleison)'!A:D,""select A where D contains '"" &amp; upper(F79) &amp; ""'"", 0))"),"#N/A")</f>
        <v>#N/A</v>
      </c>
    </row>
    <row r="80" spans="1:15" ht="102" x14ac:dyDescent="0.25">
      <c r="A80" s="238" t="s">
        <v>1571</v>
      </c>
      <c r="B80" s="184">
        <v>2014</v>
      </c>
      <c r="C80" s="215" t="s">
        <v>106</v>
      </c>
      <c r="D80" s="184" t="s">
        <v>3160</v>
      </c>
      <c r="E80" s="229" t="s">
        <v>161</v>
      </c>
      <c r="F80" s="229" t="s">
        <v>3161</v>
      </c>
      <c r="G80" s="229" t="s">
        <v>3162</v>
      </c>
      <c r="H80" s="229" t="s">
        <v>3163</v>
      </c>
      <c r="I80" s="229" t="s">
        <v>2904</v>
      </c>
      <c r="J80" s="229" t="s">
        <v>72</v>
      </c>
      <c r="K80" s="229" t="s">
        <v>3164</v>
      </c>
      <c r="L80" s="229" t="s">
        <v>72</v>
      </c>
      <c r="M80" s="229"/>
      <c r="N80" s="229"/>
      <c r="O80" s="72" t="str">
        <f ca="1">IFERROR(__xludf.DUMMYFUNCTION("join("", "", query('Snowball (Gleison)'!A:D,""select A where D contains '"" &amp; upper(F80) &amp; ""'"", 0))"),"#N/A")</f>
        <v>#N/A</v>
      </c>
    </row>
    <row r="81" spans="1:15" ht="102" x14ac:dyDescent="0.25">
      <c r="A81" s="237" t="s">
        <v>312</v>
      </c>
      <c r="B81" s="92">
        <v>2014</v>
      </c>
      <c r="C81" s="92" t="s">
        <v>2935</v>
      </c>
      <c r="D81" s="92" t="s">
        <v>313</v>
      </c>
      <c r="E81" s="80" t="s">
        <v>314</v>
      </c>
      <c r="F81" s="80" t="s">
        <v>315</v>
      </c>
      <c r="G81" s="80" t="s">
        <v>3165</v>
      </c>
      <c r="H81" s="80" t="s">
        <v>316</v>
      </c>
      <c r="I81" s="80" t="s">
        <v>347</v>
      </c>
      <c r="J81" s="80" t="s">
        <v>55</v>
      </c>
      <c r="K81" s="80"/>
      <c r="L81" s="80"/>
      <c r="M81" s="229"/>
      <c r="N81" s="229"/>
      <c r="O81" s="72" t="str">
        <f ca="1">IFERROR(__xludf.DUMMYFUNCTION("join("", "", query('Snowball (Gleison)'!A:D,""select A where D contains '"" &amp; upper(F81) &amp; ""'"", 0))"),"58")</f>
        <v>58</v>
      </c>
    </row>
    <row r="82" spans="1:15" ht="114.75" x14ac:dyDescent="0.25">
      <c r="A82" s="237" t="s">
        <v>3166</v>
      </c>
      <c r="B82" s="184">
        <v>2014</v>
      </c>
      <c r="C82" s="215" t="s">
        <v>47</v>
      </c>
      <c r="D82" s="184" t="s">
        <v>3167</v>
      </c>
      <c r="E82" s="229" t="s">
        <v>3168</v>
      </c>
      <c r="F82" s="229" t="s">
        <v>3169</v>
      </c>
      <c r="G82" s="229" t="s">
        <v>3170</v>
      </c>
      <c r="H82" s="229" t="s">
        <v>316</v>
      </c>
      <c r="I82" s="229" t="s">
        <v>3171</v>
      </c>
      <c r="J82" s="229" t="s">
        <v>68</v>
      </c>
      <c r="K82" s="229"/>
      <c r="L82" s="229"/>
      <c r="M82" s="229"/>
      <c r="N82" s="229"/>
      <c r="O82" s="72" t="str">
        <f ca="1">IFERROR(__xludf.DUMMYFUNCTION("join("", "", query('Snowball (Gleison)'!A:D,""select A where D contains '"" &amp; upper(F82) &amp; ""'"", 0))"),"#N/A")</f>
        <v>#N/A</v>
      </c>
    </row>
    <row r="83" spans="1:15" ht="102" x14ac:dyDescent="0.25">
      <c r="A83" s="238" t="s">
        <v>3172</v>
      </c>
      <c r="B83" s="184">
        <v>2014</v>
      </c>
      <c r="C83" s="215" t="s">
        <v>47</v>
      </c>
      <c r="D83" s="184" t="s">
        <v>3173</v>
      </c>
      <c r="E83" s="229" t="s">
        <v>3174</v>
      </c>
      <c r="F83" s="229" t="s">
        <v>3175</v>
      </c>
      <c r="G83" s="229" t="s">
        <v>3176</v>
      </c>
      <c r="H83" s="229" t="s">
        <v>3177</v>
      </c>
      <c r="I83" s="229" t="s">
        <v>3178</v>
      </c>
      <c r="J83" s="229" t="s">
        <v>72</v>
      </c>
      <c r="K83" s="229" t="s">
        <v>3164</v>
      </c>
      <c r="L83" s="229" t="s">
        <v>72</v>
      </c>
      <c r="M83" s="229"/>
      <c r="N83" s="229"/>
      <c r="O83" s="72" t="str">
        <f ca="1">IFERROR(__xludf.DUMMYFUNCTION("join("", "", query('Snowball (Gleison)'!A:D,""select A where D contains '"" &amp; upper(F83) &amp; ""'"", 0))"),"#N/A")</f>
        <v>#N/A</v>
      </c>
    </row>
    <row r="84" spans="1:15" ht="102" x14ac:dyDescent="0.25">
      <c r="A84" s="237" t="s">
        <v>3179</v>
      </c>
      <c r="B84" s="184">
        <v>2014</v>
      </c>
      <c r="C84" s="184" t="s">
        <v>89</v>
      </c>
      <c r="D84" s="229" t="s">
        <v>3180</v>
      </c>
      <c r="E84" s="229" t="s">
        <v>3181</v>
      </c>
      <c r="F84" s="229" t="s">
        <v>3182</v>
      </c>
      <c r="G84" s="229" t="s">
        <v>3183</v>
      </c>
      <c r="H84" s="229" t="s">
        <v>3184</v>
      </c>
      <c r="I84" s="229" t="s">
        <v>3185</v>
      </c>
      <c r="J84" s="229" t="s">
        <v>60</v>
      </c>
      <c r="K84" s="229" t="s">
        <v>144</v>
      </c>
      <c r="L84" s="229" t="s">
        <v>60</v>
      </c>
      <c r="M84" s="229"/>
      <c r="N84" s="229"/>
      <c r="O84" s="72" t="str">
        <f ca="1">IFERROR(__xludf.DUMMYFUNCTION("join("", "", query('Snowball (Gleison)'!A:D,""select A where D contains '"" &amp; upper(F84) &amp; ""'"", 0))"),"#N/A")</f>
        <v>#N/A</v>
      </c>
    </row>
    <row r="85" spans="1:15" ht="89.25" x14ac:dyDescent="0.25">
      <c r="A85" s="238" t="s">
        <v>3186</v>
      </c>
      <c r="B85" s="215">
        <v>2014</v>
      </c>
      <c r="C85" s="215" t="s">
        <v>125</v>
      </c>
      <c r="D85" s="215" t="s">
        <v>3187</v>
      </c>
      <c r="E85" s="211" t="s">
        <v>3188</v>
      </c>
      <c r="F85" s="211" t="s">
        <v>3189</v>
      </c>
      <c r="G85" s="211" t="s">
        <v>3190</v>
      </c>
      <c r="H85" s="211" t="s">
        <v>3191</v>
      </c>
      <c r="I85" s="211" t="s">
        <v>3192</v>
      </c>
      <c r="J85" s="229" t="s">
        <v>72</v>
      </c>
      <c r="K85" s="229"/>
      <c r="L85" s="229"/>
      <c r="M85" s="229" t="s">
        <v>3193</v>
      </c>
      <c r="N85" s="229" t="s">
        <v>55</v>
      </c>
      <c r="O85" s="72" t="str">
        <f ca="1">IFERROR(__xludf.DUMMYFUNCTION("join("", "", query('Snowball (Gleison)'!A:D,""select A where D contains '"" &amp; upper(F85) &amp; ""'"", 0))"),"#N/A")</f>
        <v>#N/A</v>
      </c>
    </row>
    <row r="86" spans="1:15" ht="102" x14ac:dyDescent="0.25">
      <c r="A86" s="237" t="s">
        <v>3194</v>
      </c>
      <c r="B86" s="215">
        <v>2014</v>
      </c>
      <c r="C86" s="215" t="s">
        <v>623</v>
      </c>
      <c r="D86" s="215" t="s">
        <v>3195</v>
      </c>
      <c r="E86" s="211" t="s">
        <v>3196</v>
      </c>
      <c r="F86" s="211" t="s">
        <v>3197</v>
      </c>
      <c r="G86" s="211" t="s">
        <v>3198</v>
      </c>
      <c r="H86" s="211" t="s">
        <v>3199</v>
      </c>
      <c r="I86" s="211" t="s">
        <v>3200</v>
      </c>
      <c r="J86" s="211" t="s">
        <v>70</v>
      </c>
      <c r="K86" s="211" t="s">
        <v>3200</v>
      </c>
      <c r="L86" s="211" t="s">
        <v>70</v>
      </c>
      <c r="M86" s="229"/>
      <c r="N86" s="229"/>
      <c r="O86" s="72" t="str">
        <f ca="1">IFERROR(__xludf.DUMMYFUNCTION("join("", "", query('Snowball (Gleison)'!A:D,""select A where D contains '"" &amp; upper(F86) &amp; ""'"", 0))"),"#N/A")</f>
        <v>#N/A</v>
      </c>
    </row>
    <row r="87" spans="1:15" ht="51" x14ac:dyDescent="0.25">
      <c r="A87" s="237" t="s">
        <v>3201</v>
      </c>
      <c r="B87" s="184">
        <v>2014</v>
      </c>
      <c r="C87" s="184" t="s">
        <v>125</v>
      </c>
      <c r="D87" s="184" t="s">
        <v>3202</v>
      </c>
      <c r="E87" s="229"/>
      <c r="F87" s="229" t="s">
        <v>3203</v>
      </c>
      <c r="G87" s="229"/>
      <c r="H87" s="229"/>
      <c r="I87" s="211" t="s">
        <v>3204</v>
      </c>
      <c r="J87" s="211" t="s">
        <v>70</v>
      </c>
      <c r="K87" s="229"/>
      <c r="L87" s="229"/>
      <c r="M87" s="211" t="s">
        <v>3204</v>
      </c>
      <c r="N87" s="211" t="s">
        <v>70</v>
      </c>
      <c r="O87" s="72" t="str">
        <f ca="1">IFERROR(__xludf.DUMMYFUNCTION("join("", "", query('Snowball (Gleison)'!A:D,""select A where D contains '"" &amp; upper(F87) &amp; ""'"", 0))"),"#N/A")</f>
        <v>#N/A</v>
      </c>
    </row>
    <row r="88" spans="1:15" ht="63.75" x14ac:dyDescent="0.25">
      <c r="A88" s="237" t="s">
        <v>3205</v>
      </c>
      <c r="B88" s="184">
        <v>2014</v>
      </c>
      <c r="C88" s="184" t="s">
        <v>125</v>
      </c>
      <c r="D88" s="184" t="s">
        <v>3206</v>
      </c>
      <c r="E88" s="229"/>
      <c r="F88" s="229" t="s">
        <v>3207</v>
      </c>
      <c r="G88" s="229"/>
      <c r="H88" s="229"/>
      <c r="I88" s="211" t="s">
        <v>3208</v>
      </c>
      <c r="J88" s="211" t="s">
        <v>70</v>
      </c>
      <c r="K88" s="229"/>
      <c r="L88" s="229"/>
      <c r="M88" s="211" t="s">
        <v>3208</v>
      </c>
      <c r="N88" s="211" t="s">
        <v>70</v>
      </c>
      <c r="O88" s="72" t="str">
        <f ca="1">IFERROR(__xludf.DUMMYFUNCTION("join("", "", query('Snowball (Gleison)'!A:D,""select A where D contains '"" &amp; upper(F88) &amp; ""'"", 0))"),"#N/A")</f>
        <v>#N/A</v>
      </c>
    </row>
    <row r="89" spans="1:15" ht="127.5" x14ac:dyDescent="0.25">
      <c r="A89" s="237" t="s">
        <v>318</v>
      </c>
      <c r="B89" s="92">
        <v>2013</v>
      </c>
      <c r="C89" s="92" t="s">
        <v>106</v>
      </c>
      <c r="D89" s="92" t="s">
        <v>319</v>
      </c>
      <c r="E89" s="80" t="s">
        <v>320</v>
      </c>
      <c r="F89" s="80" t="s">
        <v>321</v>
      </c>
      <c r="G89" s="80" t="s">
        <v>3209</v>
      </c>
      <c r="H89" s="80" t="s">
        <v>3210</v>
      </c>
      <c r="I89" s="80" t="s">
        <v>347</v>
      </c>
      <c r="J89" s="80" t="s">
        <v>55</v>
      </c>
      <c r="K89" s="80"/>
      <c r="L89" s="80"/>
      <c r="M89" s="229" t="s">
        <v>3211</v>
      </c>
      <c r="N89" s="229" t="s">
        <v>76</v>
      </c>
      <c r="O89" s="72" t="str">
        <f ca="1">IFERROR(__xludf.DUMMYFUNCTION("join("", "", query('Snowball (Gleison)'!A:D,""select A where D contains '"" &amp; upper(F89) &amp; ""'"", 0))"),"#N/A")</f>
        <v>#N/A</v>
      </c>
    </row>
    <row r="90" spans="1:15" ht="178.5" x14ac:dyDescent="0.25">
      <c r="A90" s="237" t="s">
        <v>3212</v>
      </c>
      <c r="B90" s="184">
        <v>2013</v>
      </c>
      <c r="C90" s="215" t="s">
        <v>106</v>
      </c>
      <c r="D90" s="184" t="s">
        <v>3213</v>
      </c>
      <c r="E90" s="229" t="s">
        <v>3214</v>
      </c>
      <c r="F90" s="229" t="s">
        <v>3215</v>
      </c>
      <c r="G90" s="211" t="s">
        <v>3216</v>
      </c>
      <c r="H90" s="211" t="s">
        <v>3217</v>
      </c>
      <c r="I90" s="229" t="s">
        <v>3218</v>
      </c>
      <c r="J90" s="229" t="s">
        <v>74</v>
      </c>
      <c r="K90" s="229" t="s">
        <v>3219</v>
      </c>
      <c r="L90" s="229" t="s">
        <v>74</v>
      </c>
      <c r="M90" s="229"/>
      <c r="N90" s="229" t="s">
        <v>74</v>
      </c>
      <c r="O90" s="72" t="str">
        <f ca="1">IFERROR(__xludf.DUMMYFUNCTION("join("", "", query('Snowball (Gleison)'!A:D,""select A where D contains '"" &amp; upper(F90) &amp; ""'"", 0))"),"#N/A")</f>
        <v>#N/A</v>
      </c>
    </row>
    <row r="91" spans="1:15" ht="140.25" x14ac:dyDescent="0.25">
      <c r="A91" s="237" t="s">
        <v>324</v>
      </c>
      <c r="B91" s="92">
        <v>2013</v>
      </c>
      <c r="C91" s="92" t="s">
        <v>47</v>
      </c>
      <c r="D91" s="92" t="s">
        <v>325</v>
      </c>
      <c r="E91" s="80" t="s">
        <v>326</v>
      </c>
      <c r="F91" s="80" t="s">
        <v>327</v>
      </c>
      <c r="G91" s="80" t="s">
        <v>3220</v>
      </c>
      <c r="H91" s="80" t="s">
        <v>328</v>
      </c>
      <c r="I91" s="80" t="s">
        <v>652</v>
      </c>
      <c r="J91" s="80" t="s">
        <v>57</v>
      </c>
      <c r="K91" s="80"/>
      <c r="L91" s="80"/>
      <c r="M91" s="229"/>
      <c r="N91" s="229" t="s">
        <v>57</v>
      </c>
      <c r="O91" s="72" t="str">
        <f ca="1">IFERROR(__xludf.DUMMYFUNCTION("join("", "", query('Snowball (Gleison)'!A:D,""select A where D contains '"" &amp; upper(F91) &amp; ""'"", 0))"),"#N/A")</f>
        <v>#N/A</v>
      </c>
    </row>
    <row r="92" spans="1:15" ht="165.75" x14ac:dyDescent="0.25">
      <c r="A92" s="237" t="s">
        <v>330</v>
      </c>
      <c r="B92" s="92">
        <v>2013</v>
      </c>
      <c r="C92" s="92" t="s">
        <v>207</v>
      </c>
      <c r="D92" s="92" t="s">
        <v>331</v>
      </c>
      <c r="E92" s="80" t="s">
        <v>332</v>
      </c>
      <c r="F92" s="80" t="s">
        <v>333</v>
      </c>
      <c r="G92" s="80" t="s">
        <v>3221</v>
      </c>
      <c r="H92" s="80" t="s">
        <v>334</v>
      </c>
      <c r="I92" s="80" t="s">
        <v>347</v>
      </c>
      <c r="J92" s="80" t="s">
        <v>55</v>
      </c>
      <c r="K92" s="80"/>
      <c r="L92" s="80"/>
      <c r="M92" s="229"/>
      <c r="N92" s="229" t="s">
        <v>55</v>
      </c>
      <c r="O92" s="72" t="str">
        <f ca="1">IFERROR(__xludf.DUMMYFUNCTION("join("", "", query('Snowball (Gleison)'!A:D,""select A where D contains '"" &amp; upper(F92) &amp; ""'"", 0))"),"63")</f>
        <v>63</v>
      </c>
    </row>
    <row r="93" spans="1:15" ht="76.5" x14ac:dyDescent="0.25">
      <c r="A93" s="237" t="s">
        <v>3222</v>
      </c>
      <c r="B93" s="184">
        <v>2013</v>
      </c>
      <c r="C93" s="215" t="s">
        <v>396</v>
      </c>
      <c r="D93" s="184" t="s">
        <v>3223</v>
      </c>
      <c r="E93" s="229" t="s">
        <v>3224</v>
      </c>
      <c r="F93" s="229" t="s">
        <v>3225</v>
      </c>
      <c r="G93" s="229" t="s">
        <v>3226</v>
      </c>
      <c r="H93" s="229" t="s">
        <v>240</v>
      </c>
      <c r="I93" s="229" t="s">
        <v>3227</v>
      </c>
      <c r="J93" s="229" t="s">
        <v>68</v>
      </c>
      <c r="K93" s="229" t="s">
        <v>3228</v>
      </c>
      <c r="L93" s="229" t="s">
        <v>68</v>
      </c>
      <c r="M93" s="229"/>
      <c r="N93" s="229" t="s">
        <v>68</v>
      </c>
      <c r="O93" s="72" t="str">
        <f ca="1">IFERROR(__xludf.DUMMYFUNCTION("join("", "", query('Snowball (Gleison)'!A:D,""select A where D contains '"" &amp; upper(F93) &amp; ""'"", 0))"),"#N/A")</f>
        <v>#N/A</v>
      </c>
    </row>
    <row r="94" spans="1:15" ht="76.5" x14ac:dyDescent="0.25">
      <c r="A94" s="237" t="s">
        <v>3229</v>
      </c>
      <c r="B94" s="184">
        <v>2013</v>
      </c>
      <c r="C94" s="184" t="s">
        <v>89</v>
      </c>
      <c r="D94" s="184" t="s">
        <v>3230</v>
      </c>
      <c r="E94" s="229" t="s">
        <v>3231</v>
      </c>
      <c r="F94" s="229" t="s">
        <v>3232</v>
      </c>
      <c r="G94" s="229" t="s">
        <v>3233</v>
      </c>
      <c r="H94" s="229" t="s">
        <v>3234</v>
      </c>
      <c r="I94" s="229" t="s">
        <v>3235</v>
      </c>
      <c r="J94" s="229" t="s">
        <v>74</v>
      </c>
      <c r="K94" s="229" t="s">
        <v>665</v>
      </c>
      <c r="L94" s="229" t="s">
        <v>74</v>
      </c>
      <c r="M94" s="229"/>
      <c r="N94" s="229" t="s">
        <v>74</v>
      </c>
      <c r="O94" s="72" t="str">
        <f ca="1">IFERROR(__xludf.DUMMYFUNCTION("join("", "", query('Snowball (Gleison)'!A:D,""select A where D contains '"" &amp; upper(F94) &amp; ""'"", 0))"),"#VALUE!")</f>
        <v>#VALUE!</v>
      </c>
    </row>
    <row r="95" spans="1:15" ht="76.5" x14ac:dyDescent="0.25">
      <c r="A95" s="237" t="s">
        <v>335</v>
      </c>
      <c r="B95" s="92">
        <v>2013</v>
      </c>
      <c r="C95" s="92" t="s">
        <v>336</v>
      </c>
      <c r="D95" s="92" t="s">
        <v>337</v>
      </c>
      <c r="E95" s="80" t="s">
        <v>338</v>
      </c>
      <c r="F95" s="80" t="s">
        <v>339</v>
      </c>
      <c r="G95" s="80" t="s">
        <v>3236</v>
      </c>
      <c r="H95" s="80" t="s">
        <v>340</v>
      </c>
      <c r="I95" s="80" t="s">
        <v>652</v>
      </c>
      <c r="J95" s="80" t="s">
        <v>57</v>
      </c>
      <c r="K95" s="80"/>
      <c r="L95" s="80"/>
      <c r="M95" s="229"/>
      <c r="N95" s="229"/>
      <c r="O95" s="72" t="str">
        <f ca="1">IFERROR(__xludf.DUMMYFUNCTION("join("", "", query('Snowball (Gleison)'!A:D,""select A where D contains '"" &amp; upper(F95) &amp; ""'"", 0))"),"#N/A")</f>
        <v>#N/A</v>
      </c>
    </row>
    <row r="96" spans="1:15" ht="114.75" x14ac:dyDescent="0.25">
      <c r="A96" s="237" t="s">
        <v>342</v>
      </c>
      <c r="B96" s="92">
        <v>2013</v>
      </c>
      <c r="C96" s="92" t="s">
        <v>214</v>
      </c>
      <c r="D96" s="92" t="s">
        <v>343</v>
      </c>
      <c r="E96" s="80" t="s">
        <v>344</v>
      </c>
      <c r="F96" s="80" t="s">
        <v>345</v>
      </c>
      <c r="G96" s="80" t="s">
        <v>3237</v>
      </c>
      <c r="H96" s="80" t="s">
        <v>346</v>
      </c>
      <c r="I96" s="80" t="s">
        <v>347</v>
      </c>
      <c r="J96" s="80" t="s">
        <v>55</v>
      </c>
      <c r="K96" s="80"/>
      <c r="L96" s="80"/>
      <c r="M96" s="229"/>
      <c r="N96" s="229" t="s">
        <v>55</v>
      </c>
      <c r="O96" s="72" t="str">
        <f ca="1">IFERROR(__xludf.DUMMYFUNCTION("join("", "", query('Snowball (Gleison)'!A:D,""select A where D contains '"" &amp; upper(F96) &amp; ""'"", 0))"),"92")</f>
        <v>92</v>
      </c>
    </row>
    <row r="97" spans="1:15" ht="102" x14ac:dyDescent="0.25">
      <c r="A97" s="237" t="s">
        <v>3238</v>
      </c>
      <c r="B97" s="184">
        <v>2013</v>
      </c>
      <c r="C97" s="184" t="s">
        <v>125</v>
      </c>
      <c r="D97" s="184" t="s">
        <v>3239</v>
      </c>
      <c r="E97" s="229" t="s">
        <v>3240</v>
      </c>
      <c r="F97" s="229" t="s">
        <v>3241</v>
      </c>
      <c r="G97" s="229" t="s">
        <v>3242</v>
      </c>
      <c r="H97" s="229" t="s">
        <v>3243</v>
      </c>
      <c r="I97" s="229" t="s">
        <v>3244</v>
      </c>
      <c r="J97" s="229" t="s">
        <v>74</v>
      </c>
      <c r="K97" s="229"/>
      <c r="L97" s="229"/>
      <c r="M97" s="229"/>
      <c r="N97" s="229" t="s">
        <v>74</v>
      </c>
      <c r="O97" s="72" t="str">
        <f ca="1">IFERROR(__xludf.DUMMYFUNCTION("join("", "", query('Snowball (Gleison)'!A:D,""select A where D contains '"" &amp; upper(F97) &amp; ""'"", 0))"),"#N/A")</f>
        <v>#N/A</v>
      </c>
    </row>
    <row r="98" spans="1:15" ht="102" x14ac:dyDescent="0.25">
      <c r="A98" s="237" t="s">
        <v>3245</v>
      </c>
      <c r="B98" s="184">
        <v>2013</v>
      </c>
      <c r="C98" s="215" t="s">
        <v>106</v>
      </c>
      <c r="D98" s="184" t="s">
        <v>3246</v>
      </c>
      <c r="E98" s="229" t="s">
        <v>3247</v>
      </c>
      <c r="F98" s="229" t="s">
        <v>3248</v>
      </c>
      <c r="G98" s="229" t="s">
        <v>3249</v>
      </c>
      <c r="H98" s="229" t="s">
        <v>3250</v>
      </c>
      <c r="I98" s="229" t="s">
        <v>3251</v>
      </c>
      <c r="J98" s="229" t="s">
        <v>60</v>
      </c>
      <c r="K98" s="229" t="s">
        <v>144</v>
      </c>
      <c r="L98" s="229" t="s">
        <v>60</v>
      </c>
      <c r="M98" s="229"/>
      <c r="N98" s="229" t="s">
        <v>60</v>
      </c>
      <c r="O98" s="72" t="str">
        <f ca="1">IFERROR(__xludf.DUMMYFUNCTION("join("", "", query('Snowball (Gleison)'!A:D,""select A where D contains '"" &amp; upper(F98) &amp; ""'"", 0))"),"#N/A")</f>
        <v>#N/A</v>
      </c>
    </row>
    <row r="99" spans="1:15" ht="114.75" x14ac:dyDescent="0.25">
      <c r="A99" s="237" t="s">
        <v>349</v>
      </c>
      <c r="B99" s="92">
        <v>2013</v>
      </c>
      <c r="C99" s="92" t="s">
        <v>106</v>
      </c>
      <c r="D99" s="92" t="s">
        <v>350</v>
      </c>
      <c r="E99" s="80" t="s">
        <v>351</v>
      </c>
      <c r="F99" s="80" t="s">
        <v>352</v>
      </c>
      <c r="G99" s="80" t="s">
        <v>1580</v>
      </c>
      <c r="H99" s="80" t="s">
        <v>353</v>
      </c>
      <c r="I99" s="80" t="s">
        <v>652</v>
      </c>
      <c r="J99" s="80" t="s">
        <v>57</v>
      </c>
      <c r="K99" s="80"/>
      <c r="L99" s="80"/>
      <c r="M99" s="229"/>
      <c r="N99" s="229" t="s">
        <v>57</v>
      </c>
      <c r="O99" s="72" t="str">
        <f ca="1">IFERROR(__xludf.DUMMYFUNCTION("join("", "", query('Snowball (Gleison)'!A:D,""select A where D contains '"" &amp; upper(F99) &amp; ""'"", 0))"),"#N/A")</f>
        <v>#N/A</v>
      </c>
    </row>
    <row r="100" spans="1:15" ht="102" x14ac:dyDescent="0.25">
      <c r="A100" s="237" t="s">
        <v>354</v>
      </c>
      <c r="B100" s="92">
        <v>2013</v>
      </c>
      <c r="C100" s="92" t="s">
        <v>47</v>
      </c>
      <c r="D100" s="92" t="s">
        <v>355</v>
      </c>
      <c r="E100" s="80" t="s">
        <v>356</v>
      </c>
      <c r="F100" s="80" t="s">
        <v>357</v>
      </c>
      <c r="G100" s="80" t="s">
        <v>3252</v>
      </c>
      <c r="H100" s="80" t="s">
        <v>358</v>
      </c>
      <c r="I100" s="80" t="s">
        <v>347</v>
      </c>
      <c r="J100" s="80" t="s">
        <v>55</v>
      </c>
      <c r="K100" s="80"/>
      <c r="L100" s="80"/>
      <c r="M100" s="229"/>
      <c r="N100" s="229" t="s">
        <v>55</v>
      </c>
      <c r="O100" s="72" t="str">
        <f ca="1">IFERROR(__xludf.DUMMYFUNCTION("join("", "", query('Snowball (Gleison)'!A:D,""select A where D contains '"" &amp; upper(F100) &amp; ""'"", 0))"),"97")</f>
        <v>97</v>
      </c>
    </row>
    <row r="101" spans="1:15" ht="127.5" x14ac:dyDescent="0.25">
      <c r="A101" s="237" t="s">
        <v>3253</v>
      </c>
      <c r="B101" s="184">
        <v>2013</v>
      </c>
      <c r="C101" s="184" t="s">
        <v>611</v>
      </c>
      <c r="D101" s="184" t="s">
        <v>3254</v>
      </c>
      <c r="E101" s="229" t="s">
        <v>3255</v>
      </c>
      <c r="F101" s="229" t="s">
        <v>3256</v>
      </c>
      <c r="G101" s="229" t="s">
        <v>3257</v>
      </c>
      <c r="H101" s="229" t="s">
        <v>3258</v>
      </c>
      <c r="I101" s="229" t="s">
        <v>3259</v>
      </c>
      <c r="J101" s="229" t="s">
        <v>72</v>
      </c>
      <c r="K101" s="229"/>
      <c r="L101" s="229"/>
      <c r="M101" s="229"/>
      <c r="N101" s="229"/>
      <c r="O101" s="72" t="str">
        <f ca="1">IFERROR(__xludf.DUMMYFUNCTION("join("", "", query('Snowball (Gleison)'!A:D,""select A where D contains '"" &amp; upper(F101) &amp; ""'"", 0))"),"#N/A")</f>
        <v>#N/A</v>
      </c>
    </row>
    <row r="102" spans="1:15" ht="102" x14ac:dyDescent="0.25">
      <c r="A102" s="237" t="s">
        <v>3260</v>
      </c>
      <c r="B102" s="184">
        <v>2013</v>
      </c>
      <c r="C102" s="184" t="s">
        <v>125</v>
      </c>
      <c r="D102" s="184" t="s">
        <v>3261</v>
      </c>
      <c r="E102" s="229" t="s">
        <v>3262</v>
      </c>
      <c r="F102" s="229" t="s">
        <v>3263</v>
      </c>
      <c r="G102" s="229" t="s">
        <v>3264</v>
      </c>
      <c r="H102" s="229" t="s">
        <v>3265</v>
      </c>
      <c r="I102" s="229" t="s">
        <v>3244</v>
      </c>
      <c r="J102" s="229" t="s">
        <v>74</v>
      </c>
      <c r="K102" s="229"/>
      <c r="L102" s="229"/>
      <c r="M102" s="229"/>
      <c r="N102" s="229" t="s">
        <v>74</v>
      </c>
      <c r="O102" s="72" t="str">
        <f ca="1">IFERROR(__xludf.DUMMYFUNCTION("join("", "", query('Snowball (Gleison)'!A:D,""select A where D contains '"" &amp; upper(F102) &amp; ""'"", 0))"),"#N/A")</f>
        <v>#N/A</v>
      </c>
    </row>
    <row r="103" spans="1:15" ht="89.25" x14ac:dyDescent="0.25">
      <c r="A103" s="237" t="s">
        <v>359</v>
      </c>
      <c r="B103" s="92">
        <v>2013</v>
      </c>
      <c r="C103" s="92" t="s">
        <v>106</v>
      </c>
      <c r="D103" s="92" t="s">
        <v>360</v>
      </c>
      <c r="E103" s="80" t="s">
        <v>361</v>
      </c>
      <c r="F103" s="80" t="s">
        <v>362</v>
      </c>
      <c r="G103" s="80" t="s">
        <v>3266</v>
      </c>
      <c r="H103" s="80" t="s">
        <v>3267</v>
      </c>
      <c r="I103" s="80" t="s">
        <v>652</v>
      </c>
      <c r="J103" s="80" t="s">
        <v>57</v>
      </c>
      <c r="K103" s="80"/>
      <c r="L103" s="80"/>
      <c r="M103" s="229"/>
      <c r="N103" s="229" t="s">
        <v>57</v>
      </c>
      <c r="O103" s="72" t="str">
        <f ca="1">IFERROR(__xludf.DUMMYFUNCTION("join("", "", query('Snowball (Gleison)'!A:D,""select A where D contains '"" &amp; upper(F103) &amp; ""'"", 0))"),"#N/A")</f>
        <v>#N/A</v>
      </c>
    </row>
    <row r="104" spans="1:15" ht="76.5" x14ac:dyDescent="0.25">
      <c r="A104" s="237" t="s">
        <v>365</v>
      </c>
      <c r="B104" s="92">
        <v>2013</v>
      </c>
      <c r="C104" s="92" t="s">
        <v>106</v>
      </c>
      <c r="D104" s="92" t="s">
        <v>366</v>
      </c>
      <c r="E104" s="80" t="s">
        <v>367</v>
      </c>
      <c r="F104" s="80" t="s">
        <v>368</v>
      </c>
      <c r="G104" s="80" t="s">
        <v>3268</v>
      </c>
      <c r="H104" s="80" t="s">
        <v>369</v>
      </c>
      <c r="I104" s="80" t="s">
        <v>652</v>
      </c>
      <c r="J104" s="80" t="s">
        <v>57</v>
      </c>
      <c r="K104" s="80"/>
      <c r="L104" s="80"/>
      <c r="M104" s="229"/>
      <c r="N104" s="229" t="s">
        <v>57</v>
      </c>
      <c r="O104" s="72" t="str">
        <f ca="1">IFERROR(__xludf.DUMMYFUNCTION("join("", "", query('Snowball (Gleison)'!A:D,""select A where D contains '"" &amp; upper(F104) &amp; ""'"", 0))"),"#N/A")</f>
        <v>#N/A</v>
      </c>
    </row>
    <row r="105" spans="1:15" ht="127.5" x14ac:dyDescent="0.25">
      <c r="A105" s="237" t="s">
        <v>371</v>
      </c>
      <c r="B105" s="92">
        <v>2013</v>
      </c>
      <c r="C105" s="92" t="s">
        <v>106</v>
      </c>
      <c r="D105" s="92" t="s">
        <v>372</v>
      </c>
      <c r="E105" s="80" t="s">
        <v>373</v>
      </c>
      <c r="F105" s="80" t="s">
        <v>374</v>
      </c>
      <c r="G105" s="80" t="s">
        <v>3269</v>
      </c>
      <c r="H105" s="80" t="s">
        <v>375</v>
      </c>
      <c r="I105" s="80" t="s">
        <v>652</v>
      </c>
      <c r="J105" s="80" t="s">
        <v>57</v>
      </c>
      <c r="K105" s="80"/>
      <c r="L105" s="80"/>
      <c r="M105" s="229"/>
      <c r="N105" s="229" t="s">
        <v>57</v>
      </c>
      <c r="O105" s="72" t="str">
        <f ca="1">IFERROR(__xludf.DUMMYFUNCTION("join("", "", query('Snowball (Gleison)'!A:D,""select A where D contains '"" &amp; upper(F105) &amp; ""'"", 0))"),"#N/A")</f>
        <v>#N/A</v>
      </c>
    </row>
    <row r="106" spans="1:15" ht="102" x14ac:dyDescent="0.25">
      <c r="A106" s="237" t="s">
        <v>3270</v>
      </c>
      <c r="B106" s="215">
        <v>2013</v>
      </c>
      <c r="C106" s="215" t="s">
        <v>611</v>
      </c>
      <c r="D106" s="215" t="s">
        <v>3271</v>
      </c>
      <c r="E106" s="211" t="s">
        <v>3272</v>
      </c>
      <c r="F106" s="211" t="s">
        <v>3273</v>
      </c>
      <c r="G106" s="211" t="s">
        <v>3274</v>
      </c>
      <c r="H106" s="211" t="s">
        <v>3275</v>
      </c>
      <c r="I106" s="229" t="s">
        <v>3276</v>
      </c>
      <c r="J106" s="229" t="s">
        <v>60</v>
      </c>
      <c r="K106" s="211"/>
      <c r="L106" s="211"/>
      <c r="M106" s="211"/>
      <c r="N106" s="211"/>
      <c r="O106" s="72" t="str">
        <f ca="1">IFERROR(__xludf.DUMMYFUNCTION("join("", "", query('Snowball (Gleison)'!A:D,""select A where D contains '"" &amp; upper(F106) &amp; ""'"", 0))"),"#N/A")</f>
        <v>#N/A</v>
      </c>
    </row>
    <row r="107" spans="1:15" ht="76.5" x14ac:dyDescent="0.25">
      <c r="A107" s="237" t="s">
        <v>377</v>
      </c>
      <c r="B107" s="92">
        <v>2013</v>
      </c>
      <c r="C107" s="92" t="s">
        <v>125</v>
      </c>
      <c r="D107" s="92" t="s">
        <v>378</v>
      </c>
      <c r="E107" s="80" t="s">
        <v>379</v>
      </c>
      <c r="F107" s="80" t="s">
        <v>380</v>
      </c>
      <c r="G107" s="80" t="s">
        <v>3277</v>
      </c>
      <c r="H107" s="80" t="s">
        <v>381</v>
      </c>
      <c r="I107" s="80" t="s">
        <v>347</v>
      </c>
      <c r="J107" s="80" t="s">
        <v>55</v>
      </c>
      <c r="K107" s="229"/>
      <c r="L107" s="229"/>
      <c r="M107" s="229"/>
      <c r="N107" s="229" t="s">
        <v>55</v>
      </c>
      <c r="O107" s="72" t="str">
        <f ca="1">IFERROR(__xludf.DUMMYFUNCTION("join("", "", query('Snowball (Gleison)'!A:D,""select A where D contains '"" &amp; upper(F107) &amp; ""'"", 0))"),"#N/A")</f>
        <v>#N/A</v>
      </c>
    </row>
    <row r="108" spans="1:15" ht="102" x14ac:dyDescent="0.25">
      <c r="A108" s="237" t="s">
        <v>383</v>
      </c>
      <c r="B108" s="92">
        <v>2012</v>
      </c>
      <c r="C108" s="92" t="s">
        <v>89</v>
      </c>
      <c r="D108" s="92" t="s">
        <v>384</v>
      </c>
      <c r="E108" s="80" t="s">
        <v>385</v>
      </c>
      <c r="F108" s="80" t="s">
        <v>386</v>
      </c>
      <c r="G108" s="80" t="s">
        <v>3278</v>
      </c>
      <c r="H108" s="80" t="s">
        <v>387</v>
      </c>
      <c r="I108" s="80" t="s">
        <v>3103</v>
      </c>
      <c r="J108" s="80" t="s">
        <v>57</v>
      </c>
      <c r="K108" s="229" t="s">
        <v>144</v>
      </c>
      <c r="L108" s="229" t="s">
        <v>60</v>
      </c>
      <c r="M108" s="229"/>
      <c r="N108" s="229"/>
      <c r="O108" s="72" t="str">
        <f ca="1">IFERROR(__xludf.DUMMYFUNCTION("join("", "", query('Snowball (Gleison)'!A:D,""select A where D contains '"" &amp; upper(F108) &amp; ""'"", 0))"),"#N/A")</f>
        <v>#N/A</v>
      </c>
    </row>
    <row r="109" spans="1:15" ht="191.25" x14ac:dyDescent="0.25">
      <c r="A109" s="237" t="s">
        <v>389</v>
      </c>
      <c r="B109" s="92">
        <v>2012</v>
      </c>
      <c r="C109" s="92" t="s">
        <v>106</v>
      </c>
      <c r="D109" s="92" t="s">
        <v>390</v>
      </c>
      <c r="E109" s="80" t="s">
        <v>391</v>
      </c>
      <c r="F109" s="80" t="s">
        <v>392</v>
      </c>
      <c r="G109" s="80" t="s">
        <v>3279</v>
      </c>
      <c r="H109" s="80" t="s">
        <v>393</v>
      </c>
      <c r="I109" s="80" t="s">
        <v>347</v>
      </c>
      <c r="J109" s="80" t="s">
        <v>55</v>
      </c>
      <c r="K109" s="80"/>
      <c r="L109" s="80"/>
      <c r="M109" s="85" t="s">
        <v>3280</v>
      </c>
      <c r="N109" s="85"/>
      <c r="O109" s="72" t="str">
        <f ca="1">IFERROR(__xludf.DUMMYFUNCTION("join("", "", query('Snowball (Gleison)'!A:D,""select A where D contains '"" &amp; upper(F109) &amp; ""'"", 0))"),"#N/A")</f>
        <v>#N/A</v>
      </c>
    </row>
    <row r="110" spans="1:15" ht="102" x14ac:dyDescent="0.25">
      <c r="A110" s="237" t="s">
        <v>395</v>
      </c>
      <c r="B110" s="92">
        <v>2012</v>
      </c>
      <c r="C110" s="92" t="s">
        <v>396</v>
      </c>
      <c r="D110" s="92" t="s">
        <v>397</v>
      </c>
      <c r="E110" s="80" t="s">
        <v>398</v>
      </c>
      <c r="F110" s="80" t="s">
        <v>399</v>
      </c>
      <c r="G110" s="80" t="s">
        <v>3281</v>
      </c>
      <c r="H110" s="80" t="s">
        <v>400</v>
      </c>
      <c r="I110" s="80" t="s">
        <v>347</v>
      </c>
      <c r="J110" s="80" t="s">
        <v>55</v>
      </c>
      <c r="K110" s="80"/>
      <c r="L110" s="80"/>
      <c r="M110" s="229"/>
      <c r="N110" s="229" t="s">
        <v>55</v>
      </c>
      <c r="O110" s="72" t="str">
        <f ca="1">IFERROR(__xludf.DUMMYFUNCTION("join("", "", query('Snowball (Gleison)'!A:D,""select A where D contains '"" &amp; upper(F110) &amp; ""'"", 0))"),"#N/A")</f>
        <v>#N/A</v>
      </c>
    </row>
    <row r="111" spans="1:15" ht="89.25" x14ac:dyDescent="0.25">
      <c r="A111" s="237" t="s">
        <v>403</v>
      </c>
      <c r="B111" s="92">
        <v>2012</v>
      </c>
      <c r="C111" s="92" t="s">
        <v>396</v>
      </c>
      <c r="D111" s="92" t="s">
        <v>404</v>
      </c>
      <c r="E111" s="80" t="s">
        <v>405</v>
      </c>
      <c r="F111" s="80" t="s">
        <v>406</v>
      </c>
      <c r="G111" s="80" t="s">
        <v>3282</v>
      </c>
      <c r="H111" s="80" t="s">
        <v>3283</v>
      </c>
      <c r="I111" s="80" t="s">
        <v>521</v>
      </c>
      <c r="J111" s="80" t="s">
        <v>53</v>
      </c>
      <c r="K111" s="80"/>
      <c r="L111" s="80"/>
      <c r="M111" s="229"/>
      <c r="N111" s="229" t="s">
        <v>53</v>
      </c>
      <c r="O111" s="72" t="str">
        <f ca="1">IFERROR(__xludf.DUMMYFUNCTION("join("", "", query('Snowball (Gleison)'!A:D,""select A where D contains '"" &amp; upper(F111) &amp; ""'"", 0))"),"#N/A")</f>
        <v>#N/A</v>
      </c>
    </row>
    <row r="112" spans="1:15" ht="76.5" x14ac:dyDescent="0.25">
      <c r="A112" s="237" t="s">
        <v>409</v>
      </c>
      <c r="B112" s="92">
        <v>2012</v>
      </c>
      <c r="C112" s="92" t="s">
        <v>207</v>
      </c>
      <c r="D112" s="92" t="s">
        <v>410</v>
      </c>
      <c r="E112" s="80" t="s">
        <v>411</v>
      </c>
      <c r="F112" s="80" t="s">
        <v>412</v>
      </c>
      <c r="G112" s="80" t="s">
        <v>3284</v>
      </c>
      <c r="H112" s="80" t="s">
        <v>413</v>
      </c>
      <c r="I112" s="80" t="s">
        <v>3103</v>
      </c>
      <c r="J112" s="80" t="s">
        <v>57</v>
      </c>
      <c r="K112" s="80"/>
      <c r="L112" s="80"/>
      <c r="M112" s="229" t="s">
        <v>3285</v>
      </c>
      <c r="N112" s="229" t="s">
        <v>57</v>
      </c>
      <c r="O112" s="72" t="str">
        <f ca="1">IFERROR(__xludf.DUMMYFUNCTION("join("", "", query('Snowball (Gleison)'!A:D,""select A where D contains '"" &amp; upper(F112) &amp; ""'"", 0))"),"112")</f>
        <v>112</v>
      </c>
    </row>
    <row r="113" spans="1:15" ht="114.75" x14ac:dyDescent="0.25">
      <c r="A113" s="237" t="s">
        <v>414</v>
      </c>
      <c r="B113" s="92">
        <v>2012</v>
      </c>
      <c r="C113" s="92" t="s">
        <v>89</v>
      </c>
      <c r="D113" s="92" t="s">
        <v>415</v>
      </c>
      <c r="E113" s="80" t="s">
        <v>416</v>
      </c>
      <c r="F113" s="80" t="s">
        <v>417</v>
      </c>
      <c r="G113" s="80" t="s">
        <v>3286</v>
      </c>
      <c r="H113" s="80" t="s">
        <v>418</v>
      </c>
      <c r="I113" s="80" t="s">
        <v>347</v>
      </c>
      <c r="J113" s="80" t="s">
        <v>55</v>
      </c>
      <c r="K113" s="80"/>
      <c r="L113" s="80"/>
      <c r="M113" s="229"/>
      <c r="N113" s="229"/>
      <c r="O113" s="72" t="str">
        <f ca="1">IFERROR(__xludf.DUMMYFUNCTION("join("", "", query('Snowball (Gleison)'!A:D,""select A where D contains '"" &amp; upper(F113) &amp; ""'"", 0))"),"115")</f>
        <v>115</v>
      </c>
    </row>
    <row r="114" spans="1:15" ht="63.75" x14ac:dyDescent="0.25">
      <c r="A114" s="237" t="s">
        <v>419</v>
      </c>
      <c r="B114" s="92">
        <v>2012</v>
      </c>
      <c r="C114" s="92" t="s">
        <v>106</v>
      </c>
      <c r="D114" s="92" t="s">
        <v>420</v>
      </c>
      <c r="E114" s="80" t="s">
        <v>3287</v>
      </c>
      <c r="F114" s="80" t="s">
        <v>422</v>
      </c>
      <c r="G114" s="80" t="s">
        <v>3288</v>
      </c>
      <c r="H114" s="80" t="s">
        <v>423</v>
      </c>
      <c r="I114" s="80" t="s">
        <v>652</v>
      </c>
      <c r="J114" s="80" t="s">
        <v>57</v>
      </c>
      <c r="K114" s="229" t="s">
        <v>144</v>
      </c>
      <c r="L114" s="229" t="s">
        <v>60</v>
      </c>
      <c r="M114" s="229"/>
      <c r="N114" s="229" t="s">
        <v>60</v>
      </c>
      <c r="O114" s="72" t="str">
        <f ca="1">IFERROR(__xludf.DUMMYFUNCTION("join("", "", query('Snowball (Gleison)'!A:D,""select A where D contains '"" &amp; upper(F114) &amp; ""'"", 0))"),"#N/A")</f>
        <v>#N/A</v>
      </c>
    </row>
    <row r="115" spans="1:15" ht="127.5" x14ac:dyDescent="0.25">
      <c r="A115" s="237" t="s">
        <v>425</v>
      </c>
      <c r="B115" s="92">
        <v>2012</v>
      </c>
      <c r="C115" s="92" t="s">
        <v>214</v>
      </c>
      <c r="D115" s="92" t="s">
        <v>426</v>
      </c>
      <c r="E115" s="80" t="s">
        <v>427</v>
      </c>
      <c r="F115" s="80" t="s">
        <v>428</v>
      </c>
      <c r="G115" s="80" t="s">
        <v>3289</v>
      </c>
      <c r="H115" s="80" t="s">
        <v>429</v>
      </c>
      <c r="I115" s="80" t="s">
        <v>3103</v>
      </c>
      <c r="J115" s="80" t="s">
        <v>57</v>
      </c>
      <c r="K115" s="80"/>
      <c r="L115" s="80"/>
      <c r="M115" s="229"/>
      <c r="N115" s="229" t="s">
        <v>57</v>
      </c>
      <c r="O115" s="72" t="str">
        <f ca="1">IFERROR(__xludf.DUMMYFUNCTION("join("", "", query('Snowball (Gleison)'!A:D,""select A where D contains '"" &amp; upper(F115) &amp; ""'"", 0))"),"#N/A")</f>
        <v>#N/A</v>
      </c>
    </row>
    <row r="116" spans="1:15" ht="102" x14ac:dyDescent="0.25">
      <c r="A116" s="237" t="s">
        <v>431</v>
      </c>
      <c r="B116" s="92">
        <v>2012</v>
      </c>
      <c r="C116" s="92" t="s">
        <v>106</v>
      </c>
      <c r="D116" s="92" t="s">
        <v>432</v>
      </c>
      <c r="E116" s="80" t="s">
        <v>433</v>
      </c>
      <c r="F116" s="80" t="s">
        <v>3290</v>
      </c>
      <c r="G116" s="80" t="s">
        <v>3291</v>
      </c>
      <c r="H116" s="80" t="s">
        <v>435</v>
      </c>
      <c r="I116" s="80" t="s">
        <v>652</v>
      </c>
      <c r="J116" s="80" t="s">
        <v>57</v>
      </c>
      <c r="K116" s="80"/>
      <c r="L116" s="80"/>
      <c r="M116" s="229"/>
      <c r="N116" s="229" t="s">
        <v>57</v>
      </c>
      <c r="O116" s="72" t="str">
        <f ca="1">IFERROR(__xludf.DUMMYFUNCTION("join("", "", query('Snowball (Gleison)'!A:D,""select A where D contains '"" &amp; upper(F116) &amp; ""'"", 0))"),"#N/A")</f>
        <v>#N/A</v>
      </c>
    </row>
    <row r="117" spans="1:15" ht="102" x14ac:dyDescent="0.25">
      <c r="A117" s="237" t="s">
        <v>437</v>
      </c>
      <c r="B117" s="92">
        <v>2012</v>
      </c>
      <c r="C117" s="92" t="s">
        <v>106</v>
      </c>
      <c r="D117" s="92" t="s">
        <v>438</v>
      </c>
      <c r="E117" s="80" t="s">
        <v>439</v>
      </c>
      <c r="F117" s="80" t="s">
        <v>440</v>
      </c>
      <c r="G117" s="80" t="s">
        <v>3292</v>
      </c>
      <c r="H117" s="80" t="s">
        <v>441</v>
      </c>
      <c r="I117" s="80" t="s">
        <v>652</v>
      </c>
      <c r="J117" s="80" t="s">
        <v>57</v>
      </c>
      <c r="K117" s="80"/>
      <c r="L117" s="80"/>
      <c r="M117" s="229"/>
      <c r="N117" s="229" t="s">
        <v>57</v>
      </c>
      <c r="O117" s="72" t="str">
        <f ca="1">IFERROR(__xludf.DUMMYFUNCTION("join("", "", query('Snowball (Gleison)'!A:D,""select A where D contains '"" &amp; upper(F117) &amp; ""'"", 0))"),"117")</f>
        <v>117</v>
      </c>
    </row>
    <row r="118" spans="1:15" ht="127.5" x14ac:dyDescent="0.25">
      <c r="A118" s="237" t="s">
        <v>3293</v>
      </c>
      <c r="B118" s="184">
        <v>2012</v>
      </c>
      <c r="C118" s="184" t="s">
        <v>396</v>
      </c>
      <c r="D118" s="184" t="s">
        <v>3294</v>
      </c>
      <c r="E118" s="229" t="s">
        <v>3295</v>
      </c>
      <c r="F118" s="229" t="s">
        <v>3296</v>
      </c>
      <c r="G118" s="229" t="s">
        <v>3297</v>
      </c>
      <c r="H118" s="229" t="s">
        <v>3298</v>
      </c>
      <c r="I118" s="229" t="s">
        <v>3299</v>
      </c>
      <c r="J118" s="229" t="s">
        <v>68</v>
      </c>
      <c r="K118" s="229" t="s">
        <v>3300</v>
      </c>
      <c r="L118" s="229" t="s">
        <v>68</v>
      </c>
      <c r="M118" s="229"/>
      <c r="N118" s="229" t="s">
        <v>57</v>
      </c>
      <c r="O118" s="72" t="str">
        <f ca="1">IFERROR(__xludf.DUMMYFUNCTION("join("", "", query('Snowball (Gleison)'!A:D,""select A where D contains '"" &amp; upper(F118) &amp; ""'"", 0))"),"#N/A")</f>
        <v>#N/A</v>
      </c>
    </row>
    <row r="119" spans="1:15" ht="89.25" x14ac:dyDescent="0.25">
      <c r="A119" s="237" t="s">
        <v>3301</v>
      </c>
      <c r="B119" s="184">
        <v>2012</v>
      </c>
      <c r="C119" s="184" t="s">
        <v>47</v>
      </c>
      <c r="D119" s="184" t="s">
        <v>3302</v>
      </c>
      <c r="E119" s="229" t="s">
        <v>3303</v>
      </c>
      <c r="F119" s="229" t="s">
        <v>3304</v>
      </c>
      <c r="G119" s="229" t="s">
        <v>3305</v>
      </c>
      <c r="H119" s="229" t="s">
        <v>3306</v>
      </c>
      <c r="I119" s="229" t="s">
        <v>3307</v>
      </c>
      <c r="J119" s="229" t="s">
        <v>72</v>
      </c>
      <c r="K119" s="229"/>
      <c r="L119" s="229"/>
      <c r="M119" s="229"/>
      <c r="N119" s="229"/>
      <c r="O119" s="72" t="str">
        <f ca="1">IFERROR(__xludf.DUMMYFUNCTION("join("", "", query('Snowball (Gleison)'!A:D,""select A where D contains '"" &amp; upper(F119) &amp; ""'"", 0))"),"#N/A")</f>
        <v>#N/A</v>
      </c>
    </row>
    <row r="120" spans="1:15" ht="89.25" x14ac:dyDescent="0.25">
      <c r="A120" s="237" t="s">
        <v>444</v>
      </c>
      <c r="B120" s="92">
        <v>2012</v>
      </c>
      <c r="C120" s="92" t="s">
        <v>47</v>
      </c>
      <c r="D120" s="92" t="s">
        <v>445</v>
      </c>
      <c r="E120" s="80" t="s">
        <v>446</v>
      </c>
      <c r="F120" s="80" t="s">
        <v>447</v>
      </c>
      <c r="G120" s="80" t="s">
        <v>3308</v>
      </c>
      <c r="H120" s="80" t="s">
        <v>448</v>
      </c>
      <c r="I120" s="80" t="s">
        <v>521</v>
      </c>
      <c r="J120" s="80" t="s">
        <v>53</v>
      </c>
      <c r="K120" s="80"/>
      <c r="L120" s="80"/>
      <c r="M120" s="229"/>
      <c r="N120" s="229" t="s">
        <v>53</v>
      </c>
      <c r="O120" s="72" t="str">
        <f ca="1">IFERROR(__xludf.DUMMYFUNCTION("join("", "", query('Snowball (Gleison)'!A:D,""select A where D contains '"" &amp; upper(F120) &amp; ""'"", 0))"),"#N/A")</f>
        <v>#N/A</v>
      </c>
    </row>
    <row r="121" spans="1:15" ht="63.75" x14ac:dyDescent="0.25">
      <c r="A121" s="237" t="s">
        <v>451</v>
      </c>
      <c r="B121" s="92">
        <v>2012</v>
      </c>
      <c r="C121" s="92" t="s">
        <v>166</v>
      </c>
      <c r="D121" s="92" t="s">
        <v>445</v>
      </c>
      <c r="E121" s="80" t="s">
        <v>452</v>
      </c>
      <c r="F121" s="80" t="s">
        <v>453</v>
      </c>
      <c r="G121" s="80" t="s">
        <v>3309</v>
      </c>
      <c r="H121" s="80" t="s">
        <v>454</v>
      </c>
      <c r="I121" s="80" t="s">
        <v>521</v>
      </c>
      <c r="J121" s="80" t="s">
        <v>53</v>
      </c>
      <c r="K121" s="80"/>
      <c r="L121" s="80"/>
      <c r="M121" s="229"/>
      <c r="N121" s="229" t="s">
        <v>53</v>
      </c>
      <c r="O121" s="72" t="str">
        <f ca="1">IFERROR(__xludf.DUMMYFUNCTION("join("", "", query('Snowball (Gleison)'!A:D,""select A where D contains '"" &amp; upper(F121) &amp; ""'"", 0))"),"119")</f>
        <v>119</v>
      </c>
    </row>
    <row r="122" spans="1:15" ht="63.75" x14ac:dyDescent="0.25">
      <c r="A122" s="237" t="s">
        <v>456</v>
      </c>
      <c r="B122" s="92">
        <v>2012</v>
      </c>
      <c r="C122" s="92" t="s">
        <v>106</v>
      </c>
      <c r="D122" s="92" t="s">
        <v>457</v>
      </c>
      <c r="E122" s="80" t="s">
        <v>458</v>
      </c>
      <c r="F122" s="80" t="s">
        <v>459</v>
      </c>
      <c r="G122" s="80" t="s">
        <v>3310</v>
      </c>
      <c r="H122" s="80" t="s">
        <v>460</v>
      </c>
      <c r="I122" s="80" t="s">
        <v>347</v>
      </c>
      <c r="J122" s="80" t="s">
        <v>55</v>
      </c>
      <c r="K122" s="80"/>
      <c r="L122" s="80"/>
      <c r="M122" s="229"/>
      <c r="N122" s="229" t="s">
        <v>57</v>
      </c>
      <c r="O122" s="72" t="str">
        <f ca="1">IFERROR(__xludf.DUMMYFUNCTION("join("", "", query('Snowball (Gleison)'!A:D,""select A where D contains '"" &amp; upper(F122) &amp; ""'"", 0))"),"#N/A")</f>
        <v>#N/A</v>
      </c>
    </row>
    <row r="123" spans="1:15" ht="140.25" x14ac:dyDescent="0.25">
      <c r="A123" s="237" t="s">
        <v>462</v>
      </c>
      <c r="B123" s="92">
        <v>2012</v>
      </c>
      <c r="C123" s="92" t="s">
        <v>146</v>
      </c>
      <c r="D123" s="92" t="s">
        <v>463</v>
      </c>
      <c r="E123" s="80" t="s">
        <v>464</v>
      </c>
      <c r="F123" s="80" t="s">
        <v>465</v>
      </c>
      <c r="G123" s="80" t="s">
        <v>3311</v>
      </c>
      <c r="H123" s="80" t="s">
        <v>466</v>
      </c>
      <c r="I123" s="80" t="s">
        <v>3103</v>
      </c>
      <c r="J123" s="80" t="s">
        <v>57</v>
      </c>
      <c r="K123" s="80"/>
      <c r="L123" s="80"/>
      <c r="M123" s="229"/>
      <c r="N123" s="229" t="s">
        <v>57</v>
      </c>
      <c r="O123" s="72" t="str">
        <f ca="1">IFERROR(__xludf.DUMMYFUNCTION("join("", "", query('Snowball (Gleison)'!A:D,""select A where D contains '"" &amp; upper(F123) &amp; ""'"", 0))"),"122")</f>
        <v>122</v>
      </c>
    </row>
    <row r="124" spans="1:15" ht="76.5" x14ac:dyDescent="0.25">
      <c r="A124" s="237" t="s">
        <v>3312</v>
      </c>
      <c r="B124" s="215">
        <v>2012</v>
      </c>
      <c r="C124" s="215" t="s">
        <v>106</v>
      </c>
      <c r="D124" s="215" t="s">
        <v>3313</v>
      </c>
      <c r="E124" s="211" t="s">
        <v>3314</v>
      </c>
      <c r="F124" s="211" t="s">
        <v>3315</v>
      </c>
      <c r="G124" s="211" t="s">
        <v>3316</v>
      </c>
      <c r="H124" s="211" t="s">
        <v>3317</v>
      </c>
      <c r="I124" s="211" t="s">
        <v>3318</v>
      </c>
      <c r="J124" s="229" t="s">
        <v>3319</v>
      </c>
      <c r="K124" s="211" t="s">
        <v>3320</v>
      </c>
      <c r="L124" s="229" t="s">
        <v>3319</v>
      </c>
      <c r="M124" s="229"/>
      <c r="N124" s="229" t="s">
        <v>3319</v>
      </c>
      <c r="O124" s="72" t="str">
        <f ca="1">IFERROR(__xludf.DUMMYFUNCTION("join("", "", query('Snowball (Gleison)'!A:D,""select A where D contains '"" &amp; upper(F124) &amp; ""'"", 0))"),"#N/A")</f>
        <v>#N/A</v>
      </c>
    </row>
    <row r="125" spans="1:15" ht="216.75" x14ac:dyDescent="0.25">
      <c r="A125" s="237" t="s">
        <v>3321</v>
      </c>
      <c r="B125" s="215">
        <v>2012</v>
      </c>
      <c r="C125" s="215" t="s">
        <v>214</v>
      </c>
      <c r="D125" s="215" t="s">
        <v>3322</v>
      </c>
      <c r="E125" s="211" t="s">
        <v>3323</v>
      </c>
      <c r="F125" s="211" t="s">
        <v>3324</v>
      </c>
      <c r="G125" s="211" t="s">
        <v>3325</v>
      </c>
      <c r="H125" s="211" t="s">
        <v>3326</v>
      </c>
      <c r="I125" s="211" t="s">
        <v>3327</v>
      </c>
      <c r="J125" s="229" t="s">
        <v>70</v>
      </c>
      <c r="K125" s="211" t="s">
        <v>3328</v>
      </c>
      <c r="L125" s="229" t="s">
        <v>3319</v>
      </c>
      <c r="M125" s="229"/>
      <c r="N125" s="229" t="s">
        <v>3319</v>
      </c>
      <c r="O125" s="72" t="str">
        <f ca="1">IFERROR(__xludf.DUMMYFUNCTION("join("", "", query('Snowball (Gleison)'!A:D,""select A where D contains '"" &amp; upper(F125) &amp; ""'"", 0))"),"#N/A")</f>
        <v>#N/A</v>
      </c>
    </row>
    <row r="126" spans="1:15" ht="63.75" x14ac:dyDescent="0.25">
      <c r="A126" s="237" t="s">
        <v>467</v>
      </c>
      <c r="B126" s="92">
        <v>2012</v>
      </c>
      <c r="C126" s="92" t="s">
        <v>47</v>
      </c>
      <c r="D126" s="92" t="s">
        <v>468</v>
      </c>
      <c r="E126" s="80" t="s">
        <v>469</v>
      </c>
      <c r="F126" s="80" t="s">
        <v>470</v>
      </c>
      <c r="G126" s="80" t="s">
        <v>1581</v>
      </c>
      <c r="H126" s="80" t="s">
        <v>471</v>
      </c>
      <c r="I126" s="80" t="s">
        <v>652</v>
      </c>
      <c r="J126" s="80" t="s">
        <v>57</v>
      </c>
      <c r="K126" s="80"/>
      <c r="L126" s="80"/>
      <c r="M126" s="229"/>
      <c r="N126" s="229" t="s">
        <v>57</v>
      </c>
      <c r="O126" s="72" t="str">
        <f ca="1">IFERROR(__xludf.DUMMYFUNCTION("join("", "", query('Snowball (Gleison)'!A:D,""select A where D contains '"" &amp; upper(F126) &amp; ""'"", 0))"),"#N/A")</f>
        <v>#N/A</v>
      </c>
    </row>
    <row r="127" spans="1:15" ht="127.5" x14ac:dyDescent="0.25">
      <c r="A127" s="237" t="s">
        <v>473</v>
      </c>
      <c r="B127" s="92">
        <v>2012</v>
      </c>
      <c r="C127" s="92" t="s">
        <v>166</v>
      </c>
      <c r="D127" s="92" t="s">
        <v>474</v>
      </c>
      <c r="E127" s="80" t="s">
        <v>475</v>
      </c>
      <c r="F127" s="80" t="s">
        <v>476</v>
      </c>
      <c r="G127" s="80" t="s">
        <v>3329</v>
      </c>
      <c r="H127" s="80" t="s">
        <v>477</v>
      </c>
      <c r="I127" s="80" t="s">
        <v>347</v>
      </c>
      <c r="J127" s="80" t="s">
        <v>55</v>
      </c>
      <c r="K127" s="80"/>
      <c r="L127" s="80"/>
      <c r="M127" s="229"/>
      <c r="N127" s="229" t="s">
        <v>55</v>
      </c>
      <c r="O127" s="72" t="str">
        <f ca="1">IFERROR(__xludf.DUMMYFUNCTION("join("", "", query('Snowball (Gleison)'!A:D,""select A where D contains '"" &amp; upper(F127) &amp; ""'"", 0))"),"133")</f>
        <v>133</v>
      </c>
    </row>
    <row r="128" spans="1:15" ht="102" x14ac:dyDescent="0.25">
      <c r="A128" s="237" t="s">
        <v>479</v>
      </c>
      <c r="B128" s="92">
        <v>2012</v>
      </c>
      <c r="C128" s="92" t="s">
        <v>396</v>
      </c>
      <c r="D128" s="92" t="s">
        <v>480</v>
      </c>
      <c r="E128" s="80" t="s">
        <v>481</v>
      </c>
      <c r="F128" s="80" t="s">
        <v>482</v>
      </c>
      <c r="G128" s="80" t="s">
        <v>3330</v>
      </c>
      <c r="H128" s="80" t="s">
        <v>483</v>
      </c>
      <c r="I128" s="80" t="s">
        <v>652</v>
      </c>
      <c r="J128" s="80" t="s">
        <v>57</v>
      </c>
      <c r="K128" s="80"/>
      <c r="L128" s="80"/>
      <c r="M128" s="229"/>
      <c r="N128" s="229" t="s">
        <v>57</v>
      </c>
      <c r="O128" s="72" t="str">
        <f ca="1">IFERROR(__xludf.DUMMYFUNCTION("join("", "", query('Snowball (Gleison)'!A:D,""select A where D contains '"" &amp; upper(F128) &amp; ""'"", 0))"),"#N/A")</f>
        <v>#N/A</v>
      </c>
    </row>
    <row r="129" spans="1:15" ht="127.5" x14ac:dyDescent="0.25">
      <c r="A129" s="237" t="s">
        <v>486</v>
      </c>
      <c r="B129" s="92">
        <v>2012</v>
      </c>
      <c r="C129" s="92" t="s">
        <v>396</v>
      </c>
      <c r="D129" s="92" t="s">
        <v>487</v>
      </c>
      <c r="E129" s="80" t="s">
        <v>488</v>
      </c>
      <c r="F129" s="80" t="s">
        <v>489</v>
      </c>
      <c r="G129" s="80" t="s">
        <v>3331</v>
      </c>
      <c r="H129" s="80" t="s">
        <v>490</v>
      </c>
      <c r="I129" s="80" t="s">
        <v>347</v>
      </c>
      <c r="J129" s="80" t="s">
        <v>55</v>
      </c>
      <c r="K129" s="80"/>
      <c r="L129" s="80"/>
      <c r="M129" s="229"/>
      <c r="N129" s="229" t="s">
        <v>55</v>
      </c>
      <c r="O129" s="72" t="str">
        <f ca="1">IFERROR(__xludf.DUMMYFUNCTION("join("", "", query('Snowball (Gleison)'!A:D,""select A where D contains '"" &amp; upper(F129) &amp; ""'"", 0))"),"#N/A")</f>
        <v>#N/A</v>
      </c>
    </row>
    <row r="130" spans="1:15" ht="140.25" x14ac:dyDescent="0.25">
      <c r="A130" s="237" t="s">
        <v>492</v>
      </c>
      <c r="B130" s="92">
        <v>2012</v>
      </c>
      <c r="C130" s="92" t="s">
        <v>493</v>
      </c>
      <c r="D130" s="92" t="s">
        <v>494</v>
      </c>
      <c r="E130" s="80" t="s">
        <v>495</v>
      </c>
      <c r="F130" s="80" t="s">
        <v>496</v>
      </c>
      <c r="G130" s="80" t="s">
        <v>3332</v>
      </c>
      <c r="H130" s="80" t="s">
        <v>497</v>
      </c>
      <c r="I130" s="80" t="s">
        <v>347</v>
      </c>
      <c r="J130" s="80" t="s">
        <v>55</v>
      </c>
      <c r="K130" s="80"/>
      <c r="L130" s="80"/>
      <c r="M130" s="229"/>
      <c r="N130" s="229"/>
      <c r="O130" s="72" t="str">
        <f ca="1">IFERROR(__xludf.DUMMYFUNCTION("join("", "", query('Snowball (Gleison)'!A:D,""select A where D contains '"" &amp; upper(F130) &amp; ""'"", 0))"),"#N/A")</f>
        <v>#N/A</v>
      </c>
    </row>
    <row r="131" spans="1:15" ht="102" x14ac:dyDescent="0.25">
      <c r="A131" s="237" t="s">
        <v>499</v>
      </c>
      <c r="B131" s="92">
        <v>2012</v>
      </c>
      <c r="C131" s="92" t="s">
        <v>106</v>
      </c>
      <c r="D131" s="92" t="s">
        <v>500</v>
      </c>
      <c r="E131" s="80" t="s">
        <v>501</v>
      </c>
      <c r="F131" s="80" t="s">
        <v>502</v>
      </c>
      <c r="G131" s="80" t="s">
        <v>3333</v>
      </c>
      <c r="H131" s="80" t="s">
        <v>503</v>
      </c>
      <c r="I131" s="80" t="s">
        <v>347</v>
      </c>
      <c r="J131" s="80" t="s">
        <v>55</v>
      </c>
      <c r="K131" s="80"/>
      <c r="L131" s="80"/>
      <c r="M131" s="229"/>
      <c r="N131" s="229" t="s">
        <v>55</v>
      </c>
      <c r="O131" s="72" t="str">
        <f ca="1">IFERROR(__xludf.DUMMYFUNCTION("join("", "", query('Snowball (Gleison)'!A:D,""select A where D contains '"" &amp; upper(F131) &amp; ""'"", 0))"),"144")</f>
        <v>144</v>
      </c>
    </row>
    <row r="132" spans="1:15" ht="153" x14ac:dyDescent="0.25">
      <c r="A132" s="237" t="s">
        <v>3334</v>
      </c>
      <c r="B132" s="215">
        <v>2012</v>
      </c>
      <c r="C132" s="215" t="s">
        <v>47</v>
      </c>
      <c r="D132" s="215" t="s">
        <v>3335</v>
      </c>
      <c r="E132" s="211" t="s">
        <v>3336</v>
      </c>
      <c r="F132" s="211" t="s">
        <v>3337</v>
      </c>
      <c r="G132" s="211" t="s">
        <v>3338</v>
      </c>
      <c r="H132" s="211" t="s">
        <v>3339</v>
      </c>
      <c r="I132" s="229" t="s">
        <v>3340</v>
      </c>
      <c r="J132" s="229" t="s">
        <v>60</v>
      </c>
      <c r="K132" s="229" t="s">
        <v>144</v>
      </c>
      <c r="L132" s="229" t="s">
        <v>60</v>
      </c>
      <c r="M132" s="229"/>
      <c r="N132" s="229" t="s">
        <v>60</v>
      </c>
      <c r="O132" s="72" t="str">
        <f ca="1">IFERROR(__xludf.DUMMYFUNCTION("join("", "", query('Snowball (Gleison)'!A:D,""select A where D contains '"" &amp; upper(F132) &amp; ""'"", 0))"),"#N/A")</f>
        <v>#N/A</v>
      </c>
    </row>
    <row r="133" spans="1:15" ht="114.75" x14ac:dyDescent="0.25">
      <c r="A133" s="237" t="s">
        <v>1576</v>
      </c>
      <c r="B133" s="215">
        <v>2012</v>
      </c>
      <c r="C133" s="215" t="s">
        <v>207</v>
      </c>
      <c r="D133" s="215" t="s">
        <v>3341</v>
      </c>
      <c r="E133" s="211" t="s">
        <v>3342</v>
      </c>
      <c r="F133" s="211" t="s">
        <v>3343</v>
      </c>
      <c r="G133" s="211" t="s">
        <v>3344</v>
      </c>
      <c r="H133" s="211" t="s">
        <v>3345</v>
      </c>
      <c r="I133" s="229" t="s">
        <v>3346</v>
      </c>
      <c r="J133" s="229" t="s">
        <v>60</v>
      </c>
      <c r="K133" s="229" t="s">
        <v>144</v>
      </c>
      <c r="L133" s="229" t="s">
        <v>60</v>
      </c>
      <c r="M133" s="229"/>
      <c r="N133" s="229" t="s">
        <v>60</v>
      </c>
      <c r="O133" s="72" t="str">
        <f ca="1">IFERROR(__xludf.DUMMYFUNCTION("join("", "", query('Snowball (Gleison)'!A:D,""select A where D contains '"" &amp; upper(F133) &amp; ""'"", 0))"),"#N/A")</f>
        <v>#N/A</v>
      </c>
    </row>
    <row r="134" spans="1:15" ht="89.25" x14ac:dyDescent="0.25">
      <c r="A134" s="237" t="s">
        <v>504</v>
      </c>
      <c r="B134" s="92">
        <v>2012</v>
      </c>
      <c r="C134" s="92" t="s">
        <v>106</v>
      </c>
      <c r="D134" s="92" t="s">
        <v>505</v>
      </c>
      <c r="E134" s="80" t="s">
        <v>506</v>
      </c>
      <c r="F134" s="80" t="s">
        <v>507</v>
      </c>
      <c r="G134" s="80" t="s">
        <v>3347</v>
      </c>
      <c r="H134" s="80" t="s">
        <v>508</v>
      </c>
      <c r="I134" s="80" t="s">
        <v>652</v>
      </c>
      <c r="J134" s="80" t="s">
        <v>57</v>
      </c>
      <c r="K134" s="80"/>
      <c r="L134" s="80"/>
      <c r="M134" s="229"/>
      <c r="N134" s="229" t="s">
        <v>57</v>
      </c>
      <c r="O134" s="72" t="str">
        <f ca="1">IFERROR(__xludf.DUMMYFUNCTION("join("", "", query('Snowball (Gleison)'!A:D,""select A where D contains '"" &amp; upper(F134) &amp; ""'"", 0))"),"#N/A")</f>
        <v>#N/A</v>
      </c>
    </row>
    <row r="135" spans="1:15" ht="63.75" x14ac:dyDescent="0.25">
      <c r="A135" s="237" t="s">
        <v>510</v>
      </c>
      <c r="B135" s="92">
        <v>2012</v>
      </c>
      <c r="C135" s="92" t="s">
        <v>125</v>
      </c>
      <c r="D135" s="92" t="s">
        <v>511</v>
      </c>
      <c r="E135" s="80" t="s">
        <v>512</v>
      </c>
      <c r="F135" s="80" t="s">
        <v>513</v>
      </c>
      <c r="G135" s="80" t="s">
        <v>3348</v>
      </c>
      <c r="H135" s="80" t="s">
        <v>514</v>
      </c>
      <c r="I135" s="80" t="s">
        <v>521</v>
      </c>
      <c r="J135" s="80" t="s">
        <v>53</v>
      </c>
      <c r="K135" s="229"/>
      <c r="L135" s="229"/>
      <c r="M135" s="227" t="s">
        <v>3089</v>
      </c>
      <c r="N135" s="227" t="s">
        <v>53</v>
      </c>
      <c r="O135" s="72" t="str">
        <f ca="1">IFERROR(__xludf.DUMMYFUNCTION("join("", "", query('Snowball (Gleison)'!A:D,""select A where D contains '"" &amp; upper(F135) &amp; ""'"", 0))"),"#N/A")</f>
        <v>#N/A</v>
      </c>
    </row>
    <row r="136" spans="1:15" ht="153" x14ac:dyDescent="0.25">
      <c r="A136" s="237" t="s">
        <v>1572</v>
      </c>
      <c r="B136" s="215">
        <v>2012</v>
      </c>
      <c r="C136" s="215" t="s">
        <v>214</v>
      </c>
      <c r="D136" s="215" t="s">
        <v>3349</v>
      </c>
      <c r="E136" s="211" t="s">
        <v>3350</v>
      </c>
      <c r="F136" s="211" t="s">
        <v>3351</v>
      </c>
      <c r="G136" s="211" t="s">
        <v>3352</v>
      </c>
      <c r="H136" s="211" t="s">
        <v>3353</v>
      </c>
      <c r="I136" s="229" t="s">
        <v>3354</v>
      </c>
      <c r="J136" s="229" t="s">
        <v>60</v>
      </c>
      <c r="K136" s="229" t="s">
        <v>144</v>
      </c>
      <c r="L136" s="229" t="s">
        <v>60</v>
      </c>
      <c r="M136" s="229"/>
      <c r="N136" s="229" t="s">
        <v>60</v>
      </c>
      <c r="O136" s="72" t="str">
        <f ca="1">IFERROR(__xludf.DUMMYFUNCTION("join("", "", query('Snowball (Gleison)'!A:D,""select A where D contains '"" &amp; upper(F136) &amp; ""'"", 0))"),"#N/A")</f>
        <v>#N/A</v>
      </c>
    </row>
    <row r="137" spans="1:15" ht="38.25" x14ac:dyDescent="0.25">
      <c r="A137" s="237" t="s">
        <v>516</v>
      </c>
      <c r="B137" s="92">
        <v>2012</v>
      </c>
      <c r="C137" s="92" t="s">
        <v>214</v>
      </c>
      <c r="D137" s="92" t="s">
        <v>517</v>
      </c>
      <c r="E137" s="80" t="s">
        <v>518</v>
      </c>
      <c r="F137" s="80" t="s">
        <v>88</v>
      </c>
      <c r="G137" s="80" t="s">
        <v>3355</v>
      </c>
      <c r="H137" s="80" t="s">
        <v>519</v>
      </c>
      <c r="I137" s="80" t="s">
        <v>521</v>
      </c>
      <c r="J137" s="80" t="s">
        <v>53</v>
      </c>
      <c r="K137" s="80"/>
      <c r="L137" s="80"/>
      <c r="M137" s="85" t="s">
        <v>3356</v>
      </c>
      <c r="N137" s="229"/>
      <c r="O137" s="72" t="str">
        <f ca="1">IFERROR(__xludf.DUMMYFUNCTION("join("", "", query('Snowball (Gleison)'!A:D,""select A where D contains '"" &amp; upper(F137) &amp; ""'"", 0))"),"147")</f>
        <v>147</v>
      </c>
    </row>
    <row r="138" spans="1:15" ht="178.5" x14ac:dyDescent="0.25">
      <c r="A138" s="237" t="s">
        <v>3357</v>
      </c>
      <c r="B138" s="184">
        <v>2012</v>
      </c>
      <c r="C138" s="184" t="s">
        <v>125</v>
      </c>
      <c r="D138" s="184" t="s">
        <v>3358</v>
      </c>
      <c r="E138" s="229" t="s">
        <v>3359</v>
      </c>
      <c r="F138" s="229" t="s">
        <v>3360</v>
      </c>
      <c r="G138" s="229" t="s">
        <v>3361</v>
      </c>
      <c r="H138" s="229" t="s">
        <v>3362</v>
      </c>
      <c r="I138" s="229" t="s">
        <v>3363</v>
      </c>
      <c r="J138" s="229" t="s">
        <v>74</v>
      </c>
      <c r="K138" s="229"/>
      <c r="L138" s="229"/>
      <c r="M138" s="229"/>
      <c r="N138" s="229" t="s">
        <v>74</v>
      </c>
      <c r="O138" s="72" t="str">
        <f ca="1">IFERROR(__xludf.DUMMYFUNCTION("join("", "", query('Snowball (Gleison)'!A:D,""select A where D contains '"" &amp; upper(F138) &amp; ""'"", 0))"),"#N/A")</f>
        <v>#N/A</v>
      </c>
    </row>
    <row r="139" spans="1:15" ht="38.25" x14ac:dyDescent="0.25">
      <c r="A139" s="237" t="s">
        <v>3364</v>
      </c>
      <c r="B139" s="184">
        <v>2012</v>
      </c>
      <c r="C139" s="184" t="s">
        <v>125</v>
      </c>
      <c r="D139" s="184" t="s">
        <v>3365</v>
      </c>
      <c r="E139" s="229"/>
      <c r="F139" s="229" t="s">
        <v>3366</v>
      </c>
      <c r="G139" s="229"/>
      <c r="H139" s="229"/>
      <c r="I139" s="211" t="s">
        <v>3208</v>
      </c>
      <c r="J139" s="211" t="s">
        <v>70</v>
      </c>
      <c r="K139" s="229"/>
      <c r="L139" s="229"/>
      <c r="M139" s="211" t="s">
        <v>3208</v>
      </c>
      <c r="N139" s="211" t="s">
        <v>70</v>
      </c>
      <c r="O139" s="72" t="str">
        <f ca="1">IFERROR(__xludf.DUMMYFUNCTION("join("", "", query('Snowball (Gleison)'!A:D,""select A where D contains '"" &amp; upper(F139) &amp; ""'"", 0))"),"#N/A")</f>
        <v>#N/A</v>
      </c>
    </row>
    <row r="140" spans="1:15" ht="76.5" x14ac:dyDescent="0.25">
      <c r="A140" s="237" t="s">
        <v>522</v>
      </c>
      <c r="B140" s="92">
        <v>2011</v>
      </c>
      <c r="C140" s="92" t="s">
        <v>106</v>
      </c>
      <c r="D140" s="80" t="s">
        <v>523</v>
      </c>
      <c r="E140" s="80" t="s">
        <v>524</v>
      </c>
      <c r="F140" s="80" t="s">
        <v>525</v>
      </c>
      <c r="G140" s="80" t="s">
        <v>3367</v>
      </c>
      <c r="H140" s="80" t="s">
        <v>526</v>
      </c>
      <c r="I140" s="80" t="s">
        <v>164</v>
      </c>
      <c r="J140" s="80" t="s">
        <v>57</v>
      </c>
      <c r="K140" s="80"/>
      <c r="L140" s="80"/>
      <c r="M140" s="229"/>
      <c r="N140" s="229" t="s">
        <v>57</v>
      </c>
      <c r="O140" s="72" t="str">
        <f ca="1">IFERROR(__xludf.DUMMYFUNCTION("join("", "", query('Snowball (Gleison)'!A:D,""select A where D contains '"" &amp; upper(F140) &amp; ""'"", 0))"),"#N/A")</f>
        <v>#N/A</v>
      </c>
    </row>
    <row r="141" spans="1:15" ht="114.75" x14ac:dyDescent="0.25">
      <c r="A141" s="237" t="s">
        <v>527</v>
      </c>
      <c r="B141" s="92">
        <v>2011</v>
      </c>
      <c r="C141" s="92" t="s">
        <v>47</v>
      </c>
      <c r="D141" s="80" t="s">
        <v>528</v>
      </c>
      <c r="E141" s="80" t="s">
        <v>529</v>
      </c>
      <c r="F141" s="80" t="s">
        <v>530</v>
      </c>
      <c r="G141" s="80" t="s">
        <v>3368</v>
      </c>
      <c r="H141" s="80" t="s">
        <v>531</v>
      </c>
      <c r="I141" s="80" t="s">
        <v>652</v>
      </c>
      <c r="J141" s="80" t="s">
        <v>57</v>
      </c>
      <c r="K141" s="80"/>
      <c r="L141" s="80"/>
      <c r="M141" s="229"/>
      <c r="N141" s="229" t="s">
        <v>57</v>
      </c>
      <c r="O141" s="72" t="str">
        <f ca="1">IFERROR(__xludf.DUMMYFUNCTION("join("", "", query('Snowball (Gleison)'!A:D,""select A where D contains '"" &amp; upper(F141) &amp; ""'"", 0))"),"#N/A")</f>
        <v>#N/A</v>
      </c>
    </row>
    <row r="142" spans="1:15" ht="267.75" x14ac:dyDescent="0.25">
      <c r="A142" s="237" t="s">
        <v>3369</v>
      </c>
      <c r="B142" s="215">
        <v>2011</v>
      </c>
      <c r="C142" s="215" t="s">
        <v>106</v>
      </c>
      <c r="D142" s="211" t="s">
        <v>3370</v>
      </c>
      <c r="E142" s="211" t="s">
        <v>3371</v>
      </c>
      <c r="F142" s="211" t="s">
        <v>3372</v>
      </c>
      <c r="G142" s="211" t="s">
        <v>3373</v>
      </c>
      <c r="H142" s="211" t="s">
        <v>3374</v>
      </c>
      <c r="I142" s="229" t="s">
        <v>3375</v>
      </c>
      <c r="J142" s="229" t="s">
        <v>60</v>
      </c>
      <c r="K142" s="229" t="s">
        <v>144</v>
      </c>
      <c r="L142" s="229" t="s">
        <v>60</v>
      </c>
      <c r="M142" s="229"/>
      <c r="N142" s="229" t="s">
        <v>60</v>
      </c>
      <c r="O142" s="72" t="str">
        <f ca="1">IFERROR(__xludf.DUMMYFUNCTION("join("", "", query('Snowball (Gleison)'!A:D,""select A where D contains '"" &amp; upper(F142) &amp; ""'"", 0))"),"#N/A")</f>
        <v>#N/A</v>
      </c>
    </row>
    <row r="143" spans="1:15" ht="102" x14ac:dyDescent="0.25">
      <c r="A143" s="237" t="s">
        <v>3376</v>
      </c>
      <c r="B143" s="184">
        <v>2011</v>
      </c>
      <c r="C143" s="184" t="s">
        <v>3377</v>
      </c>
      <c r="D143" s="184" t="s">
        <v>3378</v>
      </c>
      <c r="E143" s="229" t="s">
        <v>3379</v>
      </c>
      <c r="F143" s="229" t="s">
        <v>3380</v>
      </c>
      <c r="G143" s="229" t="s">
        <v>3381</v>
      </c>
      <c r="H143" s="229" t="s">
        <v>441</v>
      </c>
      <c r="I143" s="229" t="s">
        <v>3382</v>
      </c>
      <c r="J143" s="229" t="s">
        <v>68</v>
      </c>
      <c r="K143" s="229" t="s">
        <v>3383</v>
      </c>
      <c r="L143" s="229" t="s">
        <v>68</v>
      </c>
      <c r="M143" s="229"/>
      <c r="N143" s="229"/>
      <c r="O143" s="72" t="str">
        <f ca="1">IFERROR(__xludf.DUMMYFUNCTION("join("", "", query('Snowball (Gleison)'!A:D,""select A where D contains '"" &amp; upper(F143) &amp; ""'"", 0))"),"117")</f>
        <v>117</v>
      </c>
    </row>
    <row r="144" spans="1:15" ht="140.25" x14ac:dyDescent="0.25">
      <c r="A144" s="237" t="s">
        <v>3384</v>
      </c>
      <c r="B144" s="184">
        <v>2011</v>
      </c>
      <c r="C144" s="184" t="s">
        <v>125</v>
      </c>
      <c r="D144" s="184" t="s">
        <v>3385</v>
      </c>
      <c r="E144" s="229" t="s">
        <v>3386</v>
      </c>
      <c r="F144" s="229" t="s">
        <v>3387</v>
      </c>
      <c r="G144" s="229" t="s">
        <v>3388</v>
      </c>
      <c r="H144" s="229" t="s">
        <v>3389</v>
      </c>
      <c r="I144" s="229" t="s">
        <v>3244</v>
      </c>
      <c r="J144" s="229" t="s">
        <v>74</v>
      </c>
      <c r="K144" s="229"/>
      <c r="L144" s="229"/>
      <c r="M144" s="229"/>
      <c r="N144" s="229" t="s">
        <v>74</v>
      </c>
      <c r="O144" s="72" t="str">
        <f ca="1">IFERROR(__xludf.DUMMYFUNCTION("join("", "", query('Snowball (Gleison)'!A:D,""select A where D contains '"" &amp; upper(F144) &amp; ""'"", 0))"),"#N/A")</f>
        <v>#N/A</v>
      </c>
    </row>
    <row r="145" spans="1:15" ht="102" x14ac:dyDescent="0.25">
      <c r="A145" s="237" t="s">
        <v>533</v>
      </c>
      <c r="B145" s="92">
        <v>2011</v>
      </c>
      <c r="C145" s="92" t="s">
        <v>336</v>
      </c>
      <c r="D145" s="92" t="s">
        <v>534</v>
      </c>
      <c r="E145" s="80" t="s">
        <v>535</v>
      </c>
      <c r="F145" s="80" t="s">
        <v>536</v>
      </c>
      <c r="G145" s="80" t="s">
        <v>3390</v>
      </c>
      <c r="H145" s="80" t="s">
        <v>537</v>
      </c>
      <c r="I145" s="80" t="s">
        <v>229</v>
      </c>
      <c r="J145" s="80" t="s">
        <v>51</v>
      </c>
      <c r="K145" s="80"/>
      <c r="L145" s="80"/>
      <c r="M145" s="229"/>
      <c r="N145" s="229"/>
      <c r="O145" s="72" t="str">
        <f ca="1">IFERROR(__xludf.DUMMYFUNCTION("join("", "", query('Snowball (Gleison)'!A:D,""select A where D contains '"" &amp; upper(F145) &amp; ""'"", 0))"),"#N/A")</f>
        <v>#N/A</v>
      </c>
    </row>
    <row r="146" spans="1:15" ht="191.25" x14ac:dyDescent="0.25">
      <c r="A146" s="237" t="s">
        <v>538</v>
      </c>
      <c r="B146" s="92">
        <v>2011</v>
      </c>
      <c r="C146" s="92" t="s">
        <v>125</v>
      </c>
      <c r="D146" s="92" t="s">
        <v>539</v>
      </c>
      <c r="E146" s="80" t="s">
        <v>540</v>
      </c>
      <c r="F146" s="80" t="s">
        <v>541</v>
      </c>
      <c r="G146" s="80" t="s">
        <v>3391</v>
      </c>
      <c r="H146" s="80" t="s">
        <v>542</v>
      </c>
      <c r="I146" s="80" t="s">
        <v>347</v>
      </c>
      <c r="J146" s="80" t="s">
        <v>55</v>
      </c>
      <c r="K146" s="229"/>
      <c r="L146" s="229"/>
      <c r="M146" s="229"/>
      <c r="N146" s="229" t="s">
        <v>55</v>
      </c>
      <c r="O146" s="72" t="str">
        <f ca="1">IFERROR(__xludf.DUMMYFUNCTION("join("", "", query('Snowball (Gleison)'!A:D,""select A where D contains '"" &amp; upper(F146) &amp; ""'"", 0))"),"#N/A")</f>
        <v>#N/A</v>
      </c>
    </row>
    <row r="147" spans="1:15" ht="102" x14ac:dyDescent="0.25">
      <c r="A147" s="237" t="s">
        <v>544</v>
      </c>
      <c r="B147" s="92">
        <v>2011</v>
      </c>
      <c r="C147" s="92" t="s">
        <v>493</v>
      </c>
      <c r="D147" s="92" t="s">
        <v>545</v>
      </c>
      <c r="E147" s="80" t="s">
        <v>546</v>
      </c>
      <c r="F147" s="80" t="s">
        <v>547</v>
      </c>
      <c r="G147" s="80" t="s">
        <v>3392</v>
      </c>
      <c r="H147" s="80" t="s">
        <v>548</v>
      </c>
      <c r="I147" s="80" t="s">
        <v>521</v>
      </c>
      <c r="J147" s="80" t="s">
        <v>53</v>
      </c>
      <c r="K147" s="80"/>
      <c r="L147" s="80"/>
      <c r="M147" s="229"/>
      <c r="N147" s="229"/>
      <c r="O147" s="72" t="str">
        <f ca="1">IFERROR(__xludf.DUMMYFUNCTION("join("", "", query('Snowball (Gleison)'!A:D,""select A where D contains '"" &amp; upper(F147) &amp; ""'"", 0))"),"#N/A")</f>
        <v>#N/A</v>
      </c>
    </row>
    <row r="148" spans="1:15" ht="102" x14ac:dyDescent="0.25">
      <c r="A148" s="238" t="s">
        <v>3393</v>
      </c>
      <c r="B148" s="215">
        <v>2011</v>
      </c>
      <c r="C148" s="215" t="s">
        <v>125</v>
      </c>
      <c r="D148" s="215" t="s">
        <v>3394</v>
      </c>
      <c r="E148" s="211" t="s">
        <v>3395</v>
      </c>
      <c r="F148" s="211" t="s">
        <v>3396</v>
      </c>
      <c r="G148" s="211" t="s">
        <v>3397</v>
      </c>
      <c r="H148" s="211" t="s">
        <v>3398</v>
      </c>
      <c r="I148" s="211" t="s">
        <v>3399</v>
      </c>
      <c r="J148" s="211" t="s">
        <v>72</v>
      </c>
      <c r="K148" s="229"/>
      <c r="L148" s="229"/>
      <c r="M148" s="229" t="s">
        <v>3193</v>
      </c>
      <c r="N148" s="229" t="s">
        <v>57</v>
      </c>
      <c r="O148" s="72" t="str">
        <f ca="1">IFERROR(__xludf.DUMMYFUNCTION("join("", "", query('Snowball (Gleison)'!A:D,""select A where D contains '"" &amp; upper(F148) &amp; ""'"", 0))"),"#N/A")</f>
        <v>#N/A</v>
      </c>
    </row>
    <row r="149" spans="1:15" ht="114.75" x14ac:dyDescent="0.25">
      <c r="A149" s="237" t="s">
        <v>550</v>
      </c>
      <c r="B149" s="92">
        <v>2011</v>
      </c>
      <c r="C149" s="92" t="s">
        <v>214</v>
      </c>
      <c r="D149" s="80" t="s">
        <v>551</v>
      </c>
      <c r="E149" s="80" t="s">
        <v>552</v>
      </c>
      <c r="F149" s="80" t="s">
        <v>553</v>
      </c>
      <c r="G149" s="80" t="s">
        <v>3400</v>
      </c>
      <c r="H149" s="80" t="s">
        <v>3401</v>
      </c>
      <c r="I149" s="80" t="s">
        <v>652</v>
      </c>
      <c r="J149" s="80" t="s">
        <v>57</v>
      </c>
      <c r="K149" s="80"/>
      <c r="L149" s="80"/>
      <c r="M149" s="229"/>
      <c r="N149" s="229" t="s">
        <v>57</v>
      </c>
      <c r="O149" s="72" t="str">
        <f ca="1">IFERROR(__xludf.DUMMYFUNCTION("join("", "", query('Snowball (Gleison)'!A:D,""select A where D contains '"" &amp; upper(F149) &amp; ""'"", 0))"),"#N/A")</f>
        <v>#N/A</v>
      </c>
    </row>
    <row r="150" spans="1:15" ht="127.5" x14ac:dyDescent="0.25">
      <c r="A150" s="237" t="s">
        <v>3402</v>
      </c>
      <c r="B150" s="215">
        <v>2011</v>
      </c>
      <c r="C150" s="215" t="s">
        <v>47</v>
      </c>
      <c r="D150" s="211" t="s">
        <v>3403</v>
      </c>
      <c r="E150" s="211" t="s">
        <v>3404</v>
      </c>
      <c r="F150" s="211" t="s">
        <v>3405</v>
      </c>
      <c r="G150" s="211" t="s">
        <v>3406</v>
      </c>
      <c r="H150" s="211" t="s">
        <v>3407</v>
      </c>
      <c r="I150" s="229" t="s">
        <v>3408</v>
      </c>
      <c r="J150" s="229" t="s">
        <v>60</v>
      </c>
      <c r="K150" s="229" t="s">
        <v>144</v>
      </c>
      <c r="L150" s="229" t="s">
        <v>60</v>
      </c>
      <c r="M150" s="229"/>
      <c r="N150" s="229" t="s">
        <v>60</v>
      </c>
      <c r="O150" s="72" t="str">
        <f ca="1">IFERROR(__xludf.DUMMYFUNCTION("join("", "", query('Snowball (Gleison)'!A:D,""select A where D contains '"" &amp; upper(F150) &amp; ""'"", 0))"),"#N/A")</f>
        <v>#N/A</v>
      </c>
    </row>
    <row r="151" spans="1:15" ht="114.75" x14ac:dyDescent="0.25">
      <c r="A151" s="237" t="s">
        <v>3409</v>
      </c>
      <c r="B151" s="184">
        <v>2011</v>
      </c>
      <c r="C151" s="184" t="s">
        <v>125</v>
      </c>
      <c r="D151" s="184" t="s">
        <v>3410</v>
      </c>
      <c r="E151" s="229" t="s">
        <v>3411</v>
      </c>
      <c r="F151" s="229" t="s">
        <v>3412</v>
      </c>
      <c r="G151" s="229" t="s">
        <v>3413</v>
      </c>
      <c r="H151" s="229" t="s">
        <v>3414</v>
      </c>
      <c r="I151" s="229" t="s">
        <v>3415</v>
      </c>
      <c r="J151" s="229" t="s">
        <v>74</v>
      </c>
      <c r="K151" s="229"/>
      <c r="L151" s="229"/>
      <c r="M151" s="229"/>
      <c r="N151" s="229" t="s">
        <v>74</v>
      </c>
      <c r="O151" s="72" t="str">
        <f ca="1">IFERROR(__xludf.DUMMYFUNCTION("join("", "", query('Snowball (Gleison)'!A:D,""select A where D contains '"" &amp; upper(F151) &amp; ""'"", 0))"),"#N/A")</f>
        <v>#N/A</v>
      </c>
    </row>
    <row r="152" spans="1:15" ht="216.75" x14ac:dyDescent="0.25">
      <c r="A152" s="237" t="s">
        <v>3416</v>
      </c>
      <c r="B152" s="184">
        <v>2011</v>
      </c>
      <c r="C152" s="184" t="s">
        <v>125</v>
      </c>
      <c r="D152" s="184" t="s">
        <v>3417</v>
      </c>
      <c r="E152" s="229" t="s">
        <v>3418</v>
      </c>
      <c r="F152" s="229" t="s">
        <v>3419</v>
      </c>
      <c r="G152" s="229" t="s">
        <v>3420</v>
      </c>
      <c r="H152" s="229" t="s">
        <v>3421</v>
      </c>
      <c r="I152" s="229" t="s">
        <v>3244</v>
      </c>
      <c r="J152" s="229" t="s">
        <v>74</v>
      </c>
      <c r="K152" s="229"/>
      <c r="L152" s="229"/>
      <c r="M152" s="229"/>
      <c r="N152" s="229" t="s">
        <v>74</v>
      </c>
      <c r="O152" s="72" t="str">
        <f ca="1">IFERROR(__xludf.DUMMYFUNCTION("join("", "", query('Snowball (Gleison)'!A:D,""select A where D contains '"" &amp; upper(F152) &amp; ""'"", 0))"),"#N/A")</f>
        <v>#N/A</v>
      </c>
    </row>
    <row r="153" spans="1:15" ht="140.25" x14ac:dyDescent="0.25">
      <c r="A153" s="237" t="s">
        <v>556</v>
      </c>
      <c r="B153" s="92">
        <v>2011</v>
      </c>
      <c r="C153" s="92" t="s">
        <v>146</v>
      </c>
      <c r="D153" s="80" t="s">
        <v>557</v>
      </c>
      <c r="E153" s="80" t="s">
        <v>558</v>
      </c>
      <c r="F153" s="80" t="s">
        <v>91</v>
      </c>
      <c r="G153" s="80" t="s">
        <v>3422</v>
      </c>
      <c r="H153" s="80" t="s">
        <v>559</v>
      </c>
      <c r="I153" s="80" t="s">
        <v>229</v>
      </c>
      <c r="J153" s="80" t="s">
        <v>51</v>
      </c>
      <c r="K153" s="80"/>
      <c r="L153" s="80"/>
      <c r="M153" s="229"/>
      <c r="N153" s="229" t="s">
        <v>60</v>
      </c>
      <c r="O153" s="72" t="str">
        <f ca="1">IFERROR(__xludf.DUMMYFUNCTION("join("", "", query('Snowball (Gleison)'!A:D,""select A where D contains '"" &amp; upper(F153) &amp; ""'"", 0))"),"149")</f>
        <v>149</v>
      </c>
    </row>
    <row r="154" spans="1:15" ht="76.5" x14ac:dyDescent="0.25">
      <c r="A154" s="237" t="s">
        <v>560</v>
      </c>
      <c r="B154" s="92">
        <v>2011</v>
      </c>
      <c r="C154" s="92" t="s">
        <v>106</v>
      </c>
      <c r="D154" s="80" t="s">
        <v>561</v>
      </c>
      <c r="E154" s="80" t="s">
        <v>562</v>
      </c>
      <c r="F154" s="80" t="s">
        <v>563</v>
      </c>
      <c r="G154" s="80" t="s">
        <v>3423</v>
      </c>
      <c r="H154" s="80" t="s">
        <v>564</v>
      </c>
      <c r="I154" s="80" t="s">
        <v>652</v>
      </c>
      <c r="J154" s="80" t="s">
        <v>57</v>
      </c>
      <c r="K154" s="80"/>
      <c r="L154" s="80"/>
      <c r="M154" s="229"/>
      <c r="N154" s="229" t="s">
        <v>57</v>
      </c>
      <c r="O154" s="72" t="str">
        <f ca="1">IFERROR(__xludf.DUMMYFUNCTION("join("", "", query('Snowball (Gleison)'!A:D,""select A where D contains '"" &amp; upper(F154) &amp; ""'"", 0))"),"#N/A")</f>
        <v>#N/A</v>
      </c>
    </row>
    <row r="155" spans="1:15" ht="140.25" x14ac:dyDescent="0.25">
      <c r="A155" s="237" t="s">
        <v>3424</v>
      </c>
      <c r="B155" s="215">
        <v>2011</v>
      </c>
      <c r="C155" s="215" t="s">
        <v>106</v>
      </c>
      <c r="D155" s="211" t="s">
        <v>3425</v>
      </c>
      <c r="E155" s="211" t="s">
        <v>3426</v>
      </c>
      <c r="F155" s="211" t="s">
        <v>3427</v>
      </c>
      <c r="G155" s="211" t="s">
        <v>3428</v>
      </c>
      <c r="H155" s="211" t="s">
        <v>3429</v>
      </c>
      <c r="I155" s="229" t="s">
        <v>3430</v>
      </c>
      <c r="J155" s="229" t="s">
        <v>60</v>
      </c>
      <c r="K155" s="229" t="s">
        <v>144</v>
      </c>
      <c r="L155" s="229" t="s">
        <v>60</v>
      </c>
      <c r="M155" s="229"/>
      <c r="N155" s="229" t="s">
        <v>60</v>
      </c>
      <c r="O155" s="72" t="str">
        <f ca="1">IFERROR(__xludf.DUMMYFUNCTION("join("", "", query('Snowball (Gleison)'!A:D,""select A where D contains '"" &amp; upper(F155) &amp; ""'"", 0))"),"#N/A")</f>
        <v>#N/A</v>
      </c>
    </row>
    <row r="156" spans="1:15" ht="114.75" x14ac:dyDescent="0.25">
      <c r="A156" s="237" t="s">
        <v>567</v>
      </c>
      <c r="B156" s="92">
        <v>2011</v>
      </c>
      <c r="C156" s="92" t="s">
        <v>214</v>
      </c>
      <c r="D156" s="80" t="s">
        <v>568</v>
      </c>
      <c r="E156" s="80" t="s">
        <v>569</v>
      </c>
      <c r="F156" s="80" t="s">
        <v>570</v>
      </c>
      <c r="G156" s="80" t="s">
        <v>3431</v>
      </c>
      <c r="H156" s="80" t="s">
        <v>571</v>
      </c>
      <c r="I156" s="80" t="s">
        <v>652</v>
      </c>
      <c r="J156" s="80" t="s">
        <v>57</v>
      </c>
      <c r="K156" s="80"/>
      <c r="L156" s="80"/>
      <c r="M156" s="229"/>
      <c r="N156" s="229" t="s">
        <v>57</v>
      </c>
      <c r="O156" s="72" t="str">
        <f ca="1">IFERROR(__xludf.DUMMYFUNCTION("join("", "", query('Snowball (Gleison)'!A:D,""select A where D contains '"" &amp; upper(F156) &amp; ""'"", 0))"),"#N/A")</f>
        <v>#N/A</v>
      </c>
    </row>
    <row r="157" spans="1:15" ht="127.5" x14ac:dyDescent="0.25">
      <c r="A157" s="237" t="s">
        <v>572</v>
      </c>
      <c r="B157" s="92">
        <v>2011</v>
      </c>
      <c r="C157" s="92" t="s">
        <v>166</v>
      </c>
      <c r="D157" s="80" t="s">
        <v>573</v>
      </c>
      <c r="E157" s="80" t="s">
        <v>574</v>
      </c>
      <c r="F157" s="80" t="s">
        <v>575</v>
      </c>
      <c r="G157" s="80" t="s">
        <v>3432</v>
      </c>
      <c r="H157" s="80" t="s">
        <v>576</v>
      </c>
      <c r="I157" s="80" t="s">
        <v>347</v>
      </c>
      <c r="J157" s="80" t="s">
        <v>55</v>
      </c>
      <c r="K157" s="80"/>
      <c r="L157" s="80"/>
      <c r="M157" s="229"/>
      <c r="N157" s="229" t="s">
        <v>55</v>
      </c>
      <c r="O157" s="72" t="str">
        <f ca="1">IFERROR(__xludf.DUMMYFUNCTION("join("", "", query('Snowball (Gleison)'!A:D,""select A where D contains '"" &amp; upper(F157) &amp; ""'"", 0))"),"#N/A")</f>
        <v>#N/A</v>
      </c>
    </row>
    <row r="158" spans="1:15" ht="216.75" x14ac:dyDescent="0.25">
      <c r="A158" s="237" t="s">
        <v>3433</v>
      </c>
      <c r="B158" s="184">
        <v>2011</v>
      </c>
      <c r="C158" s="184" t="s">
        <v>106</v>
      </c>
      <c r="D158" s="229" t="s">
        <v>3434</v>
      </c>
      <c r="E158" s="229" t="s">
        <v>3435</v>
      </c>
      <c r="F158" s="229" t="s">
        <v>3436</v>
      </c>
      <c r="G158" s="229" t="s">
        <v>3437</v>
      </c>
      <c r="H158" s="229" t="s">
        <v>3438</v>
      </c>
      <c r="I158" s="229" t="s">
        <v>77</v>
      </c>
      <c r="J158" s="229" t="s">
        <v>76</v>
      </c>
      <c r="K158" s="229" t="s">
        <v>144</v>
      </c>
      <c r="L158" s="229" t="s">
        <v>60</v>
      </c>
      <c r="M158" s="229" t="s">
        <v>3439</v>
      </c>
      <c r="N158" s="229" t="s">
        <v>60</v>
      </c>
      <c r="O158" s="72" t="str">
        <f ca="1">IFERROR(__xludf.DUMMYFUNCTION("join("", "", query('Snowball (Gleison)'!A:D,""select A where D contains '"" &amp; upper(F158) &amp; ""'"", 0))"),"#N/A")</f>
        <v>#N/A</v>
      </c>
    </row>
    <row r="159" spans="1:15" ht="89.25" x14ac:dyDescent="0.25">
      <c r="A159" s="237" t="s">
        <v>579</v>
      </c>
      <c r="B159" s="92">
        <v>2011</v>
      </c>
      <c r="C159" s="92" t="s">
        <v>125</v>
      </c>
      <c r="D159" s="92" t="s">
        <v>580</v>
      </c>
      <c r="E159" s="80" t="s">
        <v>581</v>
      </c>
      <c r="F159" s="80" t="s">
        <v>582</v>
      </c>
      <c r="G159" s="80" t="s">
        <v>3440</v>
      </c>
      <c r="H159" s="80" t="s">
        <v>3441</v>
      </c>
      <c r="I159" s="80" t="s">
        <v>347</v>
      </c>
      <c r="J159" s="80" t="s">
        <v>55</v>
      </c>
      <c r="K159" s="229"/>
      <c r="L159" s="229"/>
      <c r="M159" s="229"/>
      <c r="N159" s="229" t="s">
        <v>55</v>
      </c>
      <c r="O159" s="72" t="str">
        <f ca="1">IFERROR(__xludf.DUMMYFUNCTION("join("", "", query('Snowball (Gleison)'!A:D,""select A where D contains '"" &amp; upper(F159) &amp; ""'"", 0))"),"153")</f>
        <v>153</v>
      </c>
    </row>
    <row r="160" spans="1:15" ht="127.5" x14ac:dyDescent="0.25">
      <c r="A160" s="237" t="s">
        <v>584</v>
      </c>
      <c r="B160" s="92">
        <v>2011</v>
      </c>
      <c r="C160" s="92" t="s">
        <v>89</v>
      </c>
      <c r="D160" s="80" t="s">
        <v>585</v>
      </c>
      <c r="E160" s="80" t="s">
        <v>586</v>
      </c>
      <c r="F160" s="80" t="s">
        <v>587</v>
      </c>
      <c r="G160" s="80" t="s">
        <v>3442</v>
      </c>
      <c r="H160" s="80" t="s">
        <v>583</v>
      </c>
      <c r="I160" s="80" t="s">
        <v>347</v>
      </c>
      <c r="J160" s="80" t="s">
        <v>55</v>
      </c>
      <c r="K160" s="80"/>
      <c r="L160" s="80"/>
      <c r="M160" s="229"/>
      <c r="N160" s="229"/>
      <c r="O160" s="72" t="str">
        <f ca="1">IFERROR(__xludf.DUMMYFUNCTION("join("", "", query('Snowball (Gleison)'!A:D,""select A where D contains '"" &amp; upper(F160) &amp; ""'"", 0))"),"#N/A")</f>
        <v>#N/A</v>
      </c>
    </row>
    <row r="161" spans="1:15" ht="89.25" x14ac:dyDescent="0.25">
      <c r="A161" s="237" t="s">
        <v>3443</v>
      </c>
      <c r="B161" s="215">
        <v>2011</v>
      </c>
      <c r="C161" s="215" t="s">
        <v>207</v>
      </c>
      <c r="D161" s="211" t="s">
        <v>3444</v>
      </c>
      <c r="E161" s="211" t="s">
        <v>3445</v>
      </c>
      <c r="F161" s="211" t="s">
        <v>3446</v>
      </c>
      <c r="G161" s="211" t="s">
        <v>3447</v>
      </c>
      <c r="H161" s="211" t="s">
        <v>3448</v>
      </c>
      <c r="I161" s="229" t="s">
        <v>3449</v>
      </c>
      <c r="J161" s="229" t="s">
        <v>60</v>
      </c>
      <c r="K161" s="229" t="s">
        <v>144</v>
      </c>
      <c r="L161" s="229" t="s">
        <v>60</v>
      </c>
      <c r="M161" s="229"/>
      <c r="N161" s="229" t="s">
        <v>60</v>
      </c>
      <c r="O161" s="72" t="str">
        <f ca="1">IFERROR(__xludf.DUMMYFUNCTION("join("", "", query('Snowball (Gleison)'!A:D,""select A where D contains '"" &amp; upper(F161) &amp; ""'"", 0))"),"#N/A")</f>
        <v>#N/A</v>
      </c>
    </row>
    <row r="162" spans="1:15" ht="89.25" x14ac:dyDescent="0.25">
      <c r="A162" s="237" t="s">
        <v>590</v>
      </c>
      <c r="B162" s="92">
        <v>2011</v>
      </c>
      <c r="C162" s="92" t="s">
        <v>106</v>
      </c>
      <c r="D162" s="80" t="s">
        <v>591</v>
      </c>
      <c r="E162" s="80" t="s">
        <v>592</v>
      </c>
      <c r="F162" s="80" t="s">
        <v>593</v>
      </c>
      <c r="G162" s="80" t="s">
        <v>3450</v>
      </c>
      <c r="H162" s="80" t="s">
        <v>594</v>
      </c>
      <c r="I162" s="80" t="s">
        <v>652</v>
      </c>
      <c r="J162" s="80" t="s">
        <v>57</v>
      </c>
      <c r="K162" s="80"/>
      <c r="L162" s="80"/>
      <c r="M162" s="229"/>
      <c r="N162" s="229" t="s">
        <v>57</v>
      </c>
      <c r="O162" s="72" t="str">
        <f ca="1">IFERROR(__xludf.DUMMYFUNCTION("join("", "", query('Snowball (Gleison)'!A:D,""select A where D contains '"" &amp; upper(F162) &amp; ""'"", 0))"),"160")</f>
        <v>160</v>
      </c>
    </row>
    <row r="163" spans="1:15" ht="153" x14ac:dyDescent="0.25">
      <c r="A163" s="237" t="s">
        <v>595</v>
      </c>
      <c r="B163" s="92">
        <v>2011</v>
      </c>
      <c r="C163" s="92" t="s">
        <v>207</v>
      </c>
      <c r="D163" s="80" t="s">
        <v>596</v>
      </c>
      <c r="E163" s="80" t="s">
        <v>597</v>
      </c>
      <c r="F163" s="80" t="s">
        <v>598</v>
      </c>
      <c r="G163" s="80" t="s">
        <v>3451</v>
      </c>
      <c r="H163" s="80" t="s">
        <v>599</v>
      </c>
      <c r="I163" s="80" t="s">
        <v>652</v>
      </c>
      <c r="J163" s="80" t="s">
        <v>57</v>
      </c>
      <c r="K163" s="80"/>
      <c r="L163" s="80"/>
      <c r="M163" s="229"/>
      <c r="N163" s="229" t="s">
        <v>60</v>
      </c>
      <c r="O163" s="72" t="str">
        <f ca="1">IFERROR(__xludf.DUMMYFUNCTION("join("", "", query('Snowball (Gleison)'!A:D,""select A where D contains '"" &amp; upper(F163) &amp; ""'"", 0))"),"#N/A")</f>
        <v>#N/A</v>
      </c>
    </row>
    <row r="164" spans="1:15" ht="114.75" x14ac:dyDescent="0.25">
      <c r="A164" s="237" t="s">
        <v>603</v>
      </c>
      <c r="B164" s="92">
        <v>2011</v>
      </c>
      <c r="C164" s="92" t="s">
        <v>236</v>
      </c>
      <c r="D164" s="80" t="s">
        <v>604</v>
      </c>
      <c r="E164" s="80" t="s">
        <v>605</v>
      </c>
      <c r="F164" s="80" t="s">
        <v>606</v>
      </c>
      <c r="G164" s="80" t="s">
        <v>3452</v>
      </c>
      <c r="H164" s="80" t="s">
        <v>607</v>
      </c>
      <c r="I164" s="80" t="s">
        <v>521</v>
      </c>
      <c r="J164" s="80" t="s">
        <v>53</v>
      </c>
      <c r="K164" s="80"/>
      <c r="L164" s="80"/>
      <c r="M164" s="229"/>
      <c r="N164" s="229" t="s">
        <v>53</v>
      </c>
      <c r="O164" s="72" t="str">
        <f ca="1">IFERROR(__xludf.DUMMYFUNCTION("join("", "", query('Snowball (Gleison)'!A:D,""select A where D contains '"" &amp; upper(F164) &amp; ""'"", 0))"),"#N/A")</f>
        <v>#N/A</v>
      </c>
    </row>
    <row r="165" spans="1:15" ht="191.25" x14ac:dyDescent="0.25">
      <c r="A165" s="237" t="s">
        <v>610</v>
      </c>
      <c r="B165" s="92">
        <v>2011</v>
      </c>
      <c r="C165" s="92" t="s">
        <v>611</v>
      </c>
      <c r="D165" s="80" t="s">
        <v>612</v>
      </c>
      <c r="E165" s="80" t="s">
        <v>605</v>
      </c>
      <c r="F165" s="80" t="s">
        <v>613</v>
      </c>
      <c r="G165" s="80" t="s">
        <v>3453</v>
      </c>
      <c r="H165" s="80" t="s">
        <v>614</v>
      </c>
      <c r="I165" s="80" t="s">
        <v>521</v>
      </c>
      <c r="J165" s="80" t="s">
        <v>53</v>
      </c>
      <c r="K165" s="80"/>
      <c r="L165" s="80"/>
      <c r="M165" s="229"/>
      <c r="N165" s="229" t="s">
        <v>53</v>
      </c>
      <c r="O165" s="72" t="str">
        <f ca="1">IFERROR(__xludf.DUMMYFUNCTION("join("", "", query('Snowball (Gleison)'!A:D,""select A where D contains '"" &amp; upper(F165) &amp; ""'"", 0))"),"#N/A")</f>
        <v>#N/A</v>
      </c>
    </row>
    <row r="166" spans="1:15" ht="102" x14ac:dyDescent="0.25">
      <c r="A166" s="237" t="s">
        <v>3454</v>
      </c>
      <c r="B166" s="184">
        <v>2011</v>
      </c>
      <c r="C166" s="184" t="s">
        <v>89</v>
      </c>
      <c r="D166" s="229" t="s">
        <v>3455</v>
      </c>
      <c r="E166" s="229" t="s">
        <v>3456</v>
      </c>
      <c r="F166" s="229" t="s">
        <v>3457</v>
      </c>
      <c r="G166" s="229" t="s">
        <v>3458</v>
      </c>
      <c r="H166" s="229" t="s">
        <v>3459</v>
      </c>
      <c r="I166" s="229" t="s">
        <v>3235</v>
      </c>
      <c r="J166" s="229" t="s">
        <v>74</v>
      </c>
      <c r="K166" s="229" t="s">
        <v>665</v>
      </c>
      <c r="L166" s="229" t="s">
        <v>74</v>
      </c>
      <c r="M166" s="229"/>
      <c r="N166" s="229" t="s">
        <v>74</v>
      </c>
      <c r="O166" s="72" t="str">
        <f ca="1">IFERROR(__xludf.DUMMYFUNCTION("join("", "", query('Snowball (Gleison)'!A:D,""select A where D contains '"" &amp; upper(F166) &amp; ""'"", 0))"),"#N/A")</f>
        <v>#N/A</v>
      </c>
    </row>
    <row r="167" spans="1:15" ht="153" x14ac:dyDescent="0.25">
      <c r="A167" s="237" t="s">
        <v>3460</v>
      </c>
      <c r="B167" s="92">
        <v>2011</v>
      </c>
      <c r="C167" s="92" t="s">
        <v>106</v>
      </c>
      <c r="D167" s="80" t="s">
        <v>617</v>
      </c>
      <c r="E167" s="80" t="s">
        <v>618</v>
      </c>
      <c r="F167" s="80" t="s">
        <v>619</v>
      </c>
      <c r="G167" s="80" t="s">
        <v>3461</v>
      </c>
      <c r="H167" s="80" t="s">
        <v>620</v>
      </c>
      <c r="I167" s="80" t="s">
        <v>164</v>
      </c>
      <c r="J167" s="80" t="s">
        <v>57</v>
      </c>
      <c r="K167" s="80"/>
      <c r="L167" s="80"/>
      <c r="M167" s="229"/>
      <c r="N167" s="229" t="s">
        <v>57</v>
      </c>
      <c r="O167" s="72" t="str">
        <f ca="1">IFERROR(__xludf.DUMMYFUNCTION("join("", "", query('Snowball (Gleison)'!A:D,""select A where D contains '"" &amp; upper(F167) &amp; ""'"", 0))"),"#N/A")</f>
        <v>#N/A</v>
      </c>
    </row>
    <row r="168" spans="1:15" ht="114.75" x14ac:dyDescent="0.25">
      <c r="A168" s="239" t="s">
        <v>3462</v>
      </c>
      <c r="B168" s="184">
        <v>2010</v>
      </c>
      <c r="C168" s="184" t="s">
        <v>146</v>
      </c>
      <c r="D168" s="229" t="s">
        <v>3463</v>
      </c>
      <c r="E168" s="229" t="s">
        <v>3464</v>
      </c>
      <c r="F168" s="229" t="s">
        <v>3465</v>
      </c>
      <c r="G168" s="229" t="s">
        <v>3466</v>
      </c>
      <c r="H168" s="229" t="s">
        <v>3467</v>
      </c>
      <c r="I168" s="229" t="s">
        <v>3468</v>
      </c>
      <c r="J168" s="229" t="s">
        <v>60</v>
      </c>
      <c r="K168" s="229" t="s">
        <v>144</v>
      </c>
      <c r="L168" s="229" t="s">
        <v>60</v>
      </c>
      <c r="M168" s="229"/>
      <c r="N168" s="229" t="s">
        <v>60</v>
      </c>
      <c r="O168" s="72" t="str">
        <f ca="1">IFERROR(__xludf.DUMMYFUNCTION("join("", "", query('Snowball (Gleison)'!A:D,""select A where D contains '"" &amp; upper(F168) &amp; ""'"", 0))"),"#N/A")</f>
        <v>#N/A</v>
      </c>
    </row>
    <row r="169" spans="1:15" ht="140.25" x14ac:dyDescent="0.25">
      <c r="A169" s="239" t="s">
        <v>622</v>
      </c>
      <c r="B169" s="92">
        <v>2010</v>
      </c>
      <c r="C169" s="92" t="s">
        <v>623</v>
      </c>
      <c r="D169" s="80" t="s">
        <v>624</v>
      </c>
      <c r="E169" s="80" t="s">
        <v>625</v>
      </c>
      <c r="F169" s="80" t="s">
        <v>626</v>
      </c>
      <c r="G169" s="80" t="s">
        <v>3469</v>
      </c>
      <c r="H169" s="80" t="s">
        <v>627</v>
      </c>
      <c r="I169" s="80" t="s">
        <v>164</v>
      </c>
      <c r="J169" s="80" t="s">
        <v>57</v>
      </c>
      <c r="K169" s="80"/>
      <c r="L169" s="80"/>
      <c r="M169" s="229"/>
      <c r="N169" s="229" t="s">
        <v>57</v>
      </c>
      <c r="O169" s="72" t="str">
        <f ca="1">IFERROR(__xludf.DUMMYFUNCTION("join("", "", query('Snowball (Gleison)'!A:D,""select A where D contains '"" &amp; upper(F169) &amp; ""'"", 0))"),"#VALUE!")</f>
        <v>#VALUE!</v>
      </c>
    </row>
    <row r="170" spans="1:15" ht="89.25" x14ac:dyDescent="0.25">
      <c r="A170" s="239" t="s">
        <v>628</v>
      </c>
      <c r="B170" s="92">
        <v>2010</v>
      </c>
      <c r="C170" s="92" t="s">
        <v>106</v>
      </c>
      <c r="D170" s="80" t="s">
        <v>629</v>
      </c>
      <c r="E170" s="80" t="s">
        <v>630</v>
      </c>
      <c r="F170" s="80" t="s">
        <v>631</v>
      </c>
      <c r="G170" s="80" t="s">
        <v>3470</v>
      </c>
      <c r="H170" s="80" t="s">
        <v>632</v>
      </c>
      <c r="I170" s="80" t="s">
        <v>164</v>
      </c>
      <c r="J170" s="80" t="s">
        <v>57</v>
      </c>
      <c r="K170" s="80"/>
      <c r="L170" s="80"/>
      <c r="M170" s="229"/>
      <c r="N170" s="229" t="s">
        <v>57</v>
      </c>
      <c r="O170" s="72" t="str">
        <f ca="1">IFERROR(__xludf.DUMMYFUNCTION("join("", "", query('Snowball (Gleison)'!A:D,""select A where D contains '"" &amp; upper(F170) &amp; ""'"", 0))"),"#N/A")</f>
        <v>#N/A</v>
      </c>
    </row>
    <row r="171" spans="1:15" ht="114.75" x14ac:dyDescent="0.25">
      <c r="A171" s="239" t="s">
        <v>633</v>
      </c>
      <c r="B171" s="92">
        <v>2010</v>
      </c>
      <c r="C171" s="92" t="s">
        <v>166</v>
      </c>
      <c r="D171" s="80" t="s">
        <v>634</v>
      </c>
      <c r="E171" s="80" t="s">
        <v>635</v>
      </c>
      <c r="F171" s="80" t="s">
        <v>636</v>
      </c>
      <c r="G171" s="80" t="s">
        <v>3471</v>
      </c>
      <c r="H171" s="80" t="s">
        <v>637</v>
      </c>
      <c r="I171" s="80" t="s">
        <v>652</v>
      </c>
      <c r="J171" s="80" t="s">
        <v>57</v>
      </c>
      <c r="K171" s="80"/>
      <c r="L171" s="80"/>
      <c r="M171" s="229"/>
      <c r="N171" s="229" t="s">
        <v>57</v>
      </c>
      <c r="O171" s="72" t="str">
        <f ca="1">IFERROR(__xludf.DUMMYFUNCTION("join("", "", query('Snowball (Gleison)'!A:D,""select A where D contains '"" &amp; upper(F171) &amp; ""'"", 0))"),"#N/A")</f>
        <v>#N/A</v>
      </c>
    </row>
    <row r="172" spans="1:15" ht="89.25" x14ac:dyDescent="0.25">
      <c r="A172" s="239" t="s">
        <v>638</v>
      </c>
      <c r="B172" s="92">
        <v>2010</v>
      </c>
      <c r="C172" s="92" t="s">
        <v>166</v>
      </c>
      <c r="D172" s="80" t="s">
        <v>639</v>
      </c>
      <c r="E172" s="80" t="s">
        <v>635</v>
      </c>
      <c r="F172" s="80" t="s">
        <v>640</v>
      </c>
      <c r="G172" s="80" t="s">
        <v>3472</v>
      </c>
      <c r="H172" s="80" t="s">
        <v>641</v>
      </c>
      <c r="I172" s="80" t="s">
        <v>652</v>
      </c>
      <c r="J172" s="80" t="s">
        <v>57</v>
      </c>
      <c r="K172" s="80"/>
      <c r="L172" s="80"/>
      <c r="M172" s="229"/>
      <c r="N172" s="229" t="s">
        <v>57</v>
      </c>
      <c r="O172" s="72" t="str">
        <f ca="1">IFERROR(__xludf.DUMMYFUNCTION("join("", "", query('Snowball (Gleison)'!A:D,""select A where D contains '"" &amp; upper(F172) &amp; ""'"", 0))"),"#N/A")</f>
        <v>#N/A</v>
      </c>
    </row>
    <row r="173" spans="1:15" ht="63.75" x14ac:dyDescent="0.25">
      <c r="A173" s="239" t="s">
        <v>642</v>
      </c>
      <c r="B173" s="92">
        <v>2010</v>
      </c>
      <c r="C173" s="92" t="s">
        <v>106</v>
      </c>
      <c r="D173" s="80" t="s">
        <v>643</v>
      </c>
      <c r="E173" s="80" t="s">
        <v>644</v>
      </c>
      <c r="F173" s="80" t="s">
        <v>645</v>
      </c>
      <c r="G173" s="80" t="s">
        <v>3473</v>
      </c>
      <c r="H173" s="80" t="s">
        <v>646</v>
      </c>
      <c r="I173" s="80" t="s">
        <v>347</v>
      </c>
      <c r="J173" s="80" t="s">
        <v>55</v>
      </c>
      <c r="K173" s="80"/>
      <c r="L173" s="80"/>
      <c r="M173" s="229"/>
      <c r="N173" s="229" t="s">
        <v>55</v>
      </c>
      <c r="O173" s="72" t="str">
        <f ca="1">IFERROR(__xludf.DUMMYFUNCTION("join("", "", query('Snowball (Gleison)'!A:D,""select A where D contains '"" &amp; upper(F173) &amp; ""'"", 0))"),"#N/A")</f>
        <v>#N/A</v>
      </c>
    </row>
    <row r="174" spans="1:15" ht="127.5" x14ac:dyDescent="0.25">
      <c r="A174" s="239" t="s">
        <v>647</v>
      </c>
      <c r="B174" s="92">
        <v>2010</v>
      </c>
      <c r="C174" s="92" t="s">
        <v>207</v>
      </c>
      <c r="D174" s="80" t="s">
        <v>648</v>
      </c>
      <c r="E174" s="80" t="s">
        <v>649</v>
      </c>
      <c r="F174" s="80" t="s">
        <v>650</v>
      </c>
      <c r="G174" s="80" t="s">
        <v>3474</v>
      </c>
      <c r="H174" s="80" t="s">
        <v>651</v>
      </c>
      <c r="I174" s="80" t="s">
        <v>652</v>
      </c>
      <c r="J174" s="80" t="s">
        <v>57</v>
      </c>
      <c r="K174" s="80"/>
      <c r="L174" s="80"/>
      <c r="M174" s="229"/>
      <c r="N174" s="229" t="s">
        <v>57</v>
      </c>
      <c r="O174" s="72" t="str">
        <f ca="1">IFERROR(__xludf.DUMMYFUNCTION("join("", "", query('Snowball (Gleison)'!A:D,""select A where D contains '"" &amp; upper(F174) &amp; ""'"", 0))"),"#N/A")</f>
        <v>#N/A</v>
      </c>
    </row>
    <row r="175" spans="1:15" ht="114.75" x14ac:dyDescent="0.25">
      <c r="A175" s="239" t="s">
        <v>3475</v>
      </c>
      <c r="B175" s="184">
        <v>2010</v>
      </c>
      <c r="C175" s="184" t="s">
        <v>493</v>
      </c>
      <c r="D175" s="229" t="s">
        <v>3476</v>
      </c>
      <c r="E175" s="229" t="s">
        <v>3477</v>
      </c>
      <c r="F175" s="229" t="s">
        <v>3478</v>
      </c>
      <c r="G175" s="229" t="s">
        <v>3479</v>
      </c>
      <c r="H175" s="229" t="s">
        <v>3480</v>
      </c>
      <c r="I175" s="229" t="s">
        <v>3481</v>
      </c>
      <c r="J175" s="229" t="s">
        <v>74</v>
      </c>
      <c r="K175" s="229" t="s">
        <v>665</v>
      </c>
      <c r="L175" s="229" t="s">
        <v>74</v>
      </c>
      <c r="M175" s="229"/>
      <c r="N175" s="229" t="s">
        <v>74</v>
      </c>
      <c r="O175" s="72" t="str">
        <f ca="1">IFERROR(__xludf.DUMMYFUNCTION("join("", "", query('Snowball (Gleison)'!A:D,""select A where D contains '"" &amp; upper(F175) &amp; ""'"", 0))"),"#N/A")</f>
        <v>#N/A</v>
      </c>
    </row>
    <row r="176" spans="1:15" ht="76.5" x14ac:dyDescent="0.25">
      <c r="A176" s="239" t="s">
        <v>654</v>
      </c>
      <c r="B176" s="92">
        <v>2010</v>
      </c>
      <c r="C176" s="92" t="s">
        <v>207</v>
      </c>
      <c r="D176" s="80" t="s">
        <v>655</v>
      </c>
      <c r="E176" s="80" t="s">
        <v>656</v>
      </c>
      <c r="F176" s="80" t="s">
        <v>657</v>
      </c>
      <c r="G176" s="80" t="s">
        <v>3482</v>
      </c>
      <c r="H176" s="80" t="s">
        <v>658</v>
      </c>
      <c r="I176" s="80" t="s">
        <v>164</v>
      </c>
      <c r="J176" s="80" t="s">
        <v>57</v>
      </c>
      <c r="K176" s="80"/>
      <c r="L176" s="80"/>
      <c r="M176" s="229"/>
      <c r="N176" s="229" t="s">
        <v>57</v>
      </c>
      <c r="O176" s="72" t="str">
        <f ca="1">IFERROR(__xludf.DUMMYFUNCTION("join("", "", query('Snowball (Gleison)'!A:D,""select A where D contains '"" &amp; upper(F176) &amp; ""'"", 0))"),"#N/A")</f>
        <v>#N/A</v>
      </c>
    </row>
    <row r="177" spans="1:15" ht="76.5" x14ac:dyDescent="0.25">
      <c r="A177" s="239" t="s">
        <v>659</v>
      </c>
      <c r="B177" s="92">
        <v>2010</v>
      </c>
      <c r="C177" s="92" t="s">
        <v>89</v>
      </c>
      <c r="D177" s="80" t="s">
        <v>660</v>
      </c>
      <c r="E177" s="80" t="s">
        <v>661</v>
      </c>
      <c r="F177" s="80" t="s">
        <v>662</v>
      </c>
      <c r="G177" s="80" t="s">
        <v>3483</v>
      </c>
      <c r="H177" s="80" t="s">
        <v>663</v>
      </c>
      <c r="I177" s="80" t="s">
        <v>347</v>
      </c>
      <c r="J177" s="80" t="s">
        <v>55</v>
      </c>
      <c r="K177" s="80"/>
      <c r="L177" s="80"/>
      <c r="M177" s="229"/>
      <c r="N177" s="229"/>
      <c r="O177" s="72" t="str">
        <f ca="1">IFERROR(__xludf.DUMMYFUNCTION("join("", "", query('Snowball (Gleison)'!A:D,""select A where D contains '"" &amp; upper(F177) &amp; ""'"", 0))"),"#N/A")</f>
        <v>#N/A</v>
      </c>
    </row>
    <row r="178" spans="1:15" ht="102" x14ac:dyDescent="0.25">
      <c r="A178" s="239" t="s">
        <v>3484</v>
      </c>
      <c r="B178" s="184">
        <v>2010</v>
      </c>
      <c r="C178" s="184" t="s">
        <v>214</v>
      </c>
      <c r="D178" s="229" t="s">
        <v>3485</v>
      </c>
      <c r="E178" s="229" t="s">
        <v>3486</v>
      </c>
      <c r="F178" s="229" t="s">
        <v>3487</v>
      </c>
      <c r="G178" s="229" t="s">
        <v>3488</v>
      </c>
      <c r="H178" s="229" t="s">
        <v>3489</v>
      </c>
      <c r="I178" s="229" t="s">
        <v>3490</v>
      </c>
      <c r="J178" s="229" t="s">
        <v>60</v>
      </c>
      <c r="K178" s="229" t="s">
        <v>144</v>
      </c>
      <c r="L178" s="229" t="s">
        <v>60</v>
      </c>
      <c r="M178" s="229"/>
      <c r="N178" s="229" t="s">
        <v>60</v>
      </c>
      <c r="O178" s="72" t="str">
        <f ca="1">IFERROR(__xludf.DUMMYFUNCTION("join("", "", query('Snowball (Gleison)'!A:D,""select A where D contains '"" &amp; upper(F178) &amp; ""'"", 0))"),"#N/A")</f>
        <v>#N/A</v>
      </c>
    </row>
    <row r="179" spans="1:15" ht="89.25" x14ac:dyDescent="0.25">
      <c r="A179" s="239" t="s">
        <v>666</v>
      </c>
      <c r="B179" s="92">
        <v>2010</v>
      </c>
      <c r="C179" s="92" t="s">
        <v>493</v>
      </c>
      <c r="D179" s="80" t="s">
        <v>667</v>
      </c>
      <c r="E179" s="80" t="s">
        <v>668</v>
      </c>
      <c r="F179" s="80" t="s">
        <v>669</v>
      </c>
      <c r="G179" s="80" t="s">
        <v>3491</v>
      </c>
      <c r="H179" s="80" t="s">
        <v>670</v>
      </c>
      <c r="I179" s="80" t="s">
        <v>652</v>
      </c>
      <c r="J179" s="80" t="s">
        <v>57</v>
      </c>
      <c r="K179" s="80"/>
      <c r="L179" s="80"/>
      <c r="M179" s="229"/>
      <c r="N179" s="229" t="s">
        <v>57</v>
      </c>
      <c r="O179" s="72" t="str">
        <f ca="1">IFERROR(__xludf.DUMMYFUNCTION("join("", "", query('Snowball (Gleison)'!A:D,""select A where D contains '"" &amp; upper(F179) &amp; ""'"", 0))"),"170")</f>
        <v>170</v>
      </c>
    </row>
    <row r="180" spans="1:15" ht="102" x14ac:dyDescent="0.25">
      <c r="A180" s="239" t="s">
        <v>3492</v>
      </c>
      <c r="B180" s="184">
        <v>2010</v>
      </c>
      <c r="C180" s="184" t="s">
        <v>138</v>
      </c>
      <c r="D180" s="229" t="s">
        <v>3493</v>
      </c>
      <c r="E180" s="229" t="s">
        <v>3494</v>
      </c>
      <c r="F180" s="229" t="s">
        <v>3495</v>
      </c>
      <c r="G180" s="229" t="s">
        <v>3496</v>
      </c>
      <c r="H180" s="229" t="s">
        <v>3497</v>
      </c>
      <c r="I180" s="229" t="s">
        <v>3498</v>
      </c>
      <c r="J180" s="229" t="s">
        <v>60</v>
      </c>
      <c r="K180" s="229" t="s">
        <v>144</v>
      </c>
      <c r="L180" s="229" t="s">
        <v>60</v>
      </c>
      <c r="M180" s="229"/>
      <c r="N180" s="229" t="s">
        <v>60</v>
      </c>
      <c r="O180" s="72" t="str">
        <f ca="1">IFERROR(__xludf.DUMMYFUNCTION("join("", "", query('Snowball (Gleison)'!A:D,""select A where D contains '"" &amp; upper(F180) &amp; ""'"", 0))"),"#N/A")</f>
        <v>#N/A</v>
      </c>
    </row>
    <row r="181" spans="1:15" ht="89.25" x14ac:dyDescent="0.25">
      <c r="A181" s="239" t="s">
        <v>671</v>
      </c>
      <c r="B181" s="92">
        <v>2010</v>
      </c>
      <c r="C181" s="92" t="s">
        <v>396</v>
      </c>
      <c r="D181" s="80" t="s">
        <v>672</v>
      </c>
      <c r="E181" s="80" t="s">
        <v>673</v>
      </c>
      <c r="F181" s="80" t="s">
        <v>674</v>
      </c>
      <c r="G181" s="80" t="s">
        <v>3499</v>
      </c>
      <c r="H181" s="80" t="s">
        <v>675</v>
      </c>
      <c r="I181" s="80" t="s">
        <v>652</v>
      </c>
      <c r="J181" s="80" t="s">
        <v>57</v>
      </c>
      <c r="K181" s="80"/>
      <c r="L181" s="80"/>
      <c r="M181" s="229"/>
      <c r="N181" s="229" t="s">
        <v>57</v>
      </c>
      <c r="O181" s="72" t="str">
        <f ca="1">IFERROR(__xludf.DUMMYFUNCTION("join("", "", query('Snowball (Gleison)'!A:D,""select A where D contains '"" &amp; upper(F181) &amp; ""'"", 0))"),"#N/A")</f>
        <v>#N/A</v>
      </c>
    </row>
    <row r="182" spans="1:15" ht="102" x14ac:dyDescent="0.25">
      <c r="A182" s="239" t="s">
        <v>3500</v>
      </c>
      <c r="B182" s="184">
        <v>2010</v>
      </c>
      <c r="C182" s="184" t="s">
        <v>214</v>
      </c>
      <c r="D182" s="229" t="s">
        <v>3501</v>
      </c>
      <c r="E182" s="229" t="s">
        <v>3502</v>
      </c>
      <c r="F182" s="229" t="s">
        <v>3503</v>
      </c>
      <c r="G182" s="229" t="s">
        <v>3504</v>
      </c>
      <c r="H182" s="229" t="s">
        <v>3505</v>
      </c>
      <c r="I182" s="229" t="s">
        <v>3506</v>
      </c>
      <c r="J182" s="229" t="s">
        <v>60</v>
      </c>
      <c r="K182" s="229" t="s">
        <v>144</v>
      </c>
      <c r="L182" s="229" t="s">
        <v>60</v>
      </c>
      <c r="M182" s="229"/>
      <c r="N182" s="229" t="s">
        <v>60</v>
      </c>
      <c r="O182" s="72" t="str">
        <f ca="1">IFERROR(__xludf.DUMMYFUNCTION("join("", "", query('Snowball (Gleison)'!A:D,""select A where D contains '"" &amp; upper(F182) &amp; ""'"", 0))"),"#N/A")</f>
        <v>#N/A</v>
      </c>
    </row>
    <row r="183" spans="1:15" ht="89.25" x14ac:dyDescent="0.25">
      <c r="A183" s="239" t="s">
        <v>3507</v>
      </c>
      <c r="B183" s="184">
        <v>2010</v>
      </c>
      <c r="C183" s="184" t="s">
        <v>106</v>
      </c>
      <c r="D183" s="229" t="s">
        <v>3508</v>
      </c>
      <c r="E183" s="229" t="s">
        <v>3509</v>
      </c>
      <c r="F183" s="229" t="s">
        <v>3510</v>
      </c>
      <c r="G183" s="229" t="s">
        <v>3511</v>
      </c>
      <c r="H183" s="229" t="s">
        <v>3512</v>
      </c>
      <c r="I183" s="229" t="s">
        <v>3513</v>
      </c>
      <c r="J183" s="229" t="s">
        <v>60</v>
      </c>
      <c r="K183" s="229" t="s">
        <v>144</v>
      </c>
      <c r="L183" s="229" t="s">
        <v>60</v>
      </c>
      <c r="M183" s="229"/>
      <c r="N183" s="229" t="s">
        <v>60</v>
      </c>
      <c r="O183" s="72" t="str">
        <f ca="1">IFERROR(__xludf.DUMMYFUNCTION("join("", "", query('Snowball (Gleison)'!A:D,""select A where D contains '"" &amp; upper(F183) &amp; ""'"", 0))"),"#N/A")</f>
        <v>#N/A</v>
      </c>
    </row>
    <row r="184" spans="1:15" ht="204" x14ac:dyDescent="0.25">
      <c r="A184" s="239" t="s">
        <v>3514</v>
      </c>
      <c r="B184" s="184">
        <v>2010</v>
      </c>
      <c r="C184" s="184" t="s">
        <v>493</v>
      </c>
      <c r="D184" s="229" t="s">
        <v>3515</v>
      </c>
      <c r="E184" s="229" t="s">
        <v>3516</v>
      </c>
      <c r="F184" s="229" t="s">
        <v>3517</v>
      </c>
      <c r="G184" s="229" t="s">
        <v>3518</v>
      </c>
      <c r="H184" s="229" t="s">
        <v>3519</v>
      </c>
      <c r="I184" s="229" t="s">
        <v>3520</v>
      </c>
      <c r="J184" s="229" t="s">
        <v>74</v>
      </c>
      <c r="K184" s="229" t="s">
        <v>144</v>
      </c>
      <c r="L184" s="229" t="s">
        <v>60</v>
      </c>
      <c r="M184" s="229"/>
      <c r="N184" s="229" t="s">
        <v>74</v>
      </c>
      <c r="O184" s="72" t="str">
        <f ca="1">IFERROR(__xludf.DUMMYFUNCTION("join("", "", query('Snowball (Gleison)'!A:D,""select A where D contains '"" &amp; upper(F184) &amp; ""'"", 0))"),"#N/A")</f>
        <v>#N/A</v>
      </c>
    </row>
    <row r="185" spans="1:15" ht="89.25" x14ac:dyDescent="0.25">
      <c r="A185" s="239" t="s">
        <v>3521</v>
      </c>
      <c r="B185" s="184">
        <v>2010</v>
      </c>
      <c r="C185" s="184" t="s">
        <v>47</v>
      </c>
      <c r="D185" s="229" t="s">
        <v>3522</v>
      </c>
      <c r="E185" s="229" t="s">
        <v>3523</v>
      </c>
      <c r="F185" s="229" t="s">
        <v>3524</v>
      </c>
      <c r="G185" s="229" t="s">
        <v>3525</v>
      </c>
      <c r="H185" s="229" t="s">
        <v>3526</v>
      </c>
      <c r="I185" s="229" t="s">
        <v>3527</v>
      </c>
      <c r="J185" s="229" t="s">
        <v>60</v>
      </c>
      <c r="K185" s="229" t="s">
        <v>144</v>
      </c>
      <c r="L185" s="229" t="s">
        <v>60</v>
      </c>
      <c r="M185" s="229"/>
      <c r="N185" s="229" t="s">
        <v>60</v>
      </c>
      <c r="O185" s="72" t="str">
        <f ca="1">IFERROR(__xludf.DUMMYFUNCTION("join("", "", query('Snowball (Gleison)'!A:D,""select A where D contains '"" &amp; upper(F185) &amp; ""'"", 0))"),"#N/A")</f>
        <v>#N/A</v>
      </c>
    </row>
    <row r="186" spans="1:15" ht="153" x14ac:dyDescent="0.25">
      <c r="A186" s="239" t="s">
        <v>676</v>
      </c>
      <c r="B186" s="92">
        <v>2010</v>
      </c>
      <c r="C186" s="92" t="s">
        <v>106</v>
      </c>
      <c r="D186" s="80" t="s">
        <v>677</v>
      </c>
      <c r="E186" s="80" t="s">
        <v>678</v>
      </c>
      <c r="F186" s="80" t="s">
        <v>679</v>
      </c>
      <c r="G186" s="80" t="s">
        <v>3528</v>
      </c>
      <c r="H186" s="80" t="s">
        <v>680</v>
      </c>
      <c r="I186" s="80" t="s">
        <v>521</v>
      </c>
      <c r="J186" s="80" t="s">
        <v>53</v>
      </c>
      <c r="K186" s="80"/>
      <c r="L186" s="80"/>
      <c r="M186" s="229"/>
      <c r="N186" s="229" t="s">
        <v>53</v>
      </c>
      <c r="O186" s="72" t="str">
        <f ca="1">IFERROR(__xludf.DUMMYFUNCTION("join("", "", query('Snowball (Gleison)'!A:D,""select A where D contains '"" &amp; upper(F186) &amp; ""'"", 0))"),"173")</f>
        <v>173</v>
      </c>
    </row>
    <row r="187" spans="1:15" ht="114.75" x14ac:dyDescent="0.25">
      <c r="A187" s="239" t="s">
        <v>3529</v>
      </c>
      <c r="B187" s="184">
        <v>2010</v>
      </c>
      <c r="C187" s="184" t="s">
        <v>47</v>
      </c>
      <c r="D187" s="229" t="s">
        <v>3530</v>
      </c>
      <c r="E187" s="229" t="s">
        <v>3531</v>
      </c>
      <c r="F187" s="229" t="s">
        <v>3532</v>
      </c>
      <c r="G187" s="229" t="s">
        <v>3533</v>
      </c>
      <c r="H187" s="229" t="s">
        <v>3534</v>
      </c>
      <c r="I187" s="229" t="s">
        <v>3535</v>
      </c>
      <c r="J187" s="229" t="s">
        <v>60</v>
      </c>
      <c r="K187" s="229" t="s">
        <v>144</v>
      </c>
      <c r="L187" s="229" t="s">
        <v>60</v>
      </c>
      <c r="M187" s="229"/>
      <c r="N187" s="229" t="s">
        <v>60</v>
      </c>
      <c r="O187" s="72" t="str">
        <f ca="1">IFERROR(__xludf.DUMMYFUNCTION("join("", "", query('Snowball (Gleison)'!A:D,""select A where D contains '"" &amp; upper(F187) &amp; ""'"", 0))"),"#N/A")</f>
        <v>#N/A</v>
      </c>
    </row>
    <row r="188" spans="1:15" ht="102" x14ac:dyDescent="0.25">
      <c r="A188" s="239" t="s">
        <v>681</v>
      </c>
      <c r="B188" s="92">
        <v>2010</v>
      </c>
      <c r="C188" s="92" t="s">
        <v>106</v>
      </c>
      <c r="D188" s="80" t="s">
        <v>682</v>
      </c>
      <c r="E188" s="80" t="s">
        <v>683</v>
      </c>
      <c r="F188" s="80" t="s">
        <v>684</v>
      </c>
      <c r="G188" s="80" t="s">
        <v>3536</v>
      </c>
      <c r="H188" s="80" t="s">
        <v>685</v>
      </c>
      <c r="I188" s="80" t="s">
        <v>347</v>
      </c>
      <c r="J188" s="80" t="s">
        <v>55</v>
      </c>
      <c r="K188" s="80"/>
      <c r="L188" s="80"/>
      <c r="M188" s="229"/>
      <c r="N188" s="229"/>
      <c r="O188" s="72" t="str">
        <f ca="1">IFERROR(__xludf.DUMMYFUNCTION("join("", "", query('Snowball (Gleison)'!A:D,""select A where D contains '"" &amp; upper(F188) &amp; ""'"", 0))"),"175")</f>
        <v>175</v>
      </c>
    </row>
    <row r="189" spans="1:15" ht="114.75" x14ac:dyDescent="0.25">
      <c r="A189" s="239" t="s">
        <v>3537</v>
      </c>
      <c r="B189" s="184">
        <v>2010</v>
      </c>
      <c r="C189" s="184" t="s">
        <v>214</v>
      </c>
      <c r="D189" s="229" t="s">
        <v>3538</v>
      </c>
      <c r="E189" s="229" t="s">
        <v>3539</v>
      </c>
      <c r="F189" s="229" t="s">
        <v>3540</v>
      </c>
      <c r="G189" s="229" t="s">
        <v>3541</v>
      </c>
      <c r="H189" s="229" t="s">
        <v>3542</v>
      </c>
      <c r="I189" s="229" t="s">
        <v>3543</v>
      </c>
      <c r="J189" s="229" t="s">
        <v>74</v>
      </c>
      <c r="K189" s="229" t="s">
        <v>665</v>
      </c>
      <c r="L189" s="229" t="s">
        <v>74</v>
      </c>
      <c r="M189" s="229"/>
      <c r="N189" s="229" t="s">
        <v>74</v>
      </c>
      <c r="O189" s="72" t="str">
        <f ca="1">IFERROR(__xludf.DUMMYFUNCTION("join("", "", query('Snowball (Gleison)'!A:D,""select A where D contains '"" &amp; upper(F189) &amp; ""'"", 0))"),"#N/A")</f>
        <v>#N/A</v>
      </c>
    </row>
    <row r="190" spans="1:15" ht="114.75" x14ac:dyDescent="0.25">
      <c r="A190" s="239" t="s">
        <v>686</v>
      </c>
      <c r="B190" s="92">
        <v>2010</v>
      </c>
      <c r="C190" s="92" t="s">
        <v>214</v>
      </c>
      <c r="D190" s="80" t="s">
        <v>687</v>
      </c>
      <c r="E190" s="80" t="s">
        <v>688</v>
      </c>
      <c r="F190" s="80" t="s">
        <v>689</v>
      </c>
      <c r="G190" s="80" t="s">
        <v>3544</v>
      </c>
      <c r="H190" s="80" t="s">
        <v>690</v>
      </c>
      <c r="I190" s="80" t="s">
        <v>652</v>
      </c>
      <c r="J190" s="80" t="s">
        <v>57</v>
      </c>
      <c r="K190" s="80"/>
      <c r="L190" s="80"/>
      <c r="M190" s="229"/>
      <c r="N190" s="229" t="s">
        <v>57</v>
      </c>
      <c r="O190" s="72" t="str">
        <f ca="1">IFERROR(__xludf.DUMMYFUNCTION("join("", "", query('Snowball (Gleison)'!A:D,""select A where D contains '"" &amp; upper(F190) &amp; ""'"", 0))"),"#N/A")</f>
        <v>#N/A</v>
      </c>
    </row>
    <row r="191" spans="1:15" ht="76.5" x14ac:dyDescent="0.25">
      <c r="A191" s="239" t="s">
        <v>692</v>
      </c>
      <c r="B191" s="92">
        <v>2010</v>
      </c>
      <c r="C191" s="92" t="s">
        <v>214</v>
      </c>
      <c r="D191" s="80" t="s">
        <v>693</v>
      </c>
      <c r="E191" s="80" t="s">
        <v>694</v>
      </c>
      <c r="F191" s="80" t="s">
        <v>695</v>
      </c>
      <c r="G191" s="80" t="s">
        <v>3545</v>
      </c>
      <c r="H191" s="80" t="s">
        <v>3546</v>
      </c>
      <c r="I191" s="80" t="s">
        <v>521</v>
      </c>
      <c r="J191" s="80" t="s">
        <v>53</v>
      </c>
      <c r="K191" s="80"/>
      <c r="L191" s="80"/>
      <c r="M191" s="229"/>
      <c r="N191" s="229" t="s">
        <v>57</v>
      </c>
      <c r="O191" s="72" t="str">
        <f ca="1">IFERROR(__xludf.DUMMYFUNCTION("join("", "", query('Snowball (Gleison)'!A:D,""select A where D contains '"" &amp; upper(F191) &amp; ""'"", 0))"),"#N/A")</f>
        <v>#N/A</v>
      </c>
    </row>
    <row r="192" spans="1:15" ht="63.75" x14ac:dyDescent="0.25">
      <c r="A192" s="239" t="s">
        <v>698</v>
      </c>
      <c r="B192" s="92">
        <v>2010</v>
      </c>
      <c r="C192" s="92" t="s">
        <v>146</v>
      </c>
      <c r="D192" s="80" t="s">
        <v>699</v>
      </c>
      <c r="E192" s="80" t="s">
        <v>700</v>
      </c>
      <c r="F192" s="80" t="s">
        <v>701</v>
      </c>
      <c r="G192" s="80" t="s">
        <v>3547</v>
      </c>
      <c r="H192" s="80" t="s">
        <v>702</v>
      </c>
      <c r="I192" s="80" t="s">
        <v>347</v>
      </c>
      <c r="J192" s="80" t="s">
        <v>55</v>
      </c>
      <c r="K192" s="80"/>
      <c r="L192" s="80"/>
      <c r="M192" s="229"/>
      <c r="N192" s="229" t="s">
        <v>55</v>
      </c>
      <c r="O192" s="72" t="str">
        <f ca="1">IFERROR(__xludf.DUMMYFUNCTION("join("", "", query('Snowball (Gleison)'!A:D,""select A where D contains '"" &amp; upper(F192) &amp; ""'"", 0))"),"#N/A")</f>
        <v>#N/A</v>
      </c>
    </row>
    <row r="193" spans="1:15" ht="63.75" x14ac:dyDescent="0.25">
      <c r="A193" s="239" t="s">
        <v>705</v>
      </c>
      <c r="B193" s="92">
        <v>2010</v>
      </c>
      <c r="C193" s="92" t="s">
        <v>106</v>
      </c>
      <c r="D193" s="80" t="s">
        <v>706</v>
      </c>
      <c r="E193" s="80" t="s">
        <v>700</v>
      </c>
      <c r="F193" s="80" t="s">
        <v>707</v>
      </c>
      <c r="G193" s="80" t="s">
        <v>3548</v>
      </c>
      <c r="H193" s="80" t="s">
        <v>702</v>
      </c>
      <c r="I193" s="80" t="s">
        <v>347</v>
      </c>
      <c r="J193" s="80" t="s">
        <v>55</v>
      </c>
      <c r="K193" s="80"/>
      <c r="L193" s="80"/>
      <c r="M193" s="229"/>
      <c r="N193" s="229" t="s">
        <v>55</v>
      </c>
      <c r="O193" s="72" t="str">
        <f ca="1">IFERROR(__xludf.DUMMYFUNCTION("join("", "", query('Snowball (Gleison)'!A:D,""select A where D contains '"" &amp; upper(F193) &amp; ""'"", 0))"),"178")</f>
        <v>178</v>
      </c>
    </row>
    <row r="194" spans="1:15" ht="76.5" x14ac:dyDescent="0.25">
      <c r="A194" s="239" t="s">
        <v>3549</v>
      </c>
      <c r="B194" s="184">
        <v>2010</v>
      </c>
      <c r="C194" s="184" t="s">
        <v>3550</v>
      </c>
      <c r="D194" s="229" t="s">
        <v>3551</v>
      </c>
      <c r="E194" s="229" t="s">
        <v>3552</v>
      </c>
      <c r="F194" s="229" t="s">
        <v>3553</v>
      </c>
      <c r="G194" s="229" t="s">
        <v>3554</v>
      </c>
      <c r="H194" s="229" t="s">
        <v>3555</v>
      </c>
      <c r="I194" s="229" t="s">
        <v>3556</v>
      </c>
      <c r="J194" s="229" t="s">
        <v>74</v>
      </c>
      <c r="K194" s="229" t="s">
        <v>665</v>
      </c>
      <c r="L194" s="229" t="s">
        <v>74</v>
      </c>
      <c r="M194" s="229"/>
      <c r="N194" s="229" t="s">
        <v>74</v>
      </c>
      <c r="O194" s="72" t="str">
        <f ca="1">IFERROR(__xludf.DUMMYFUNCTION("join("", "", query('Snowball (Gleison)'!A:D,""select A where D contains '"" &amp; upper(F194) &amp; ""'"", 0))"),"#N/A")</f>
        <v>#N/A</v>
      </c>
    </row>
    <row r="195" spans="1:15" ht="102" x14ac:dyDescent="0.25">
      <c r="A195" s="239" t="s">
        <v>3557</v>
      </c>
      <c r="B195" s="184">
        <v>2010</v>
      </c>
      <c r="C195" s="184" t="s">
        <v>125</v>
      </c>
      <c r="D195" s="229" t="s">
        <v>3558</v>
      </c>
      <c r="E195" s="229" t="s">
        <v>3559</v>
      </c>
      <c r="F195" s="229" t="s">
        <v>3560</v>
      </c>
      <c r="G195" s="229" t="s">
        <v>3561</v>
      </c>
      <c r="H195" s="229" t="s">
        <v>3562</v>
      </c>
      <c r="I195" s="229" t="s">
        <v>3244</v>
      </c>
      <c r="J195" s="229" t="s">
        <v>74</v>
      </c>
      <c r="K195" s="229"/>
      <c r="L195" s="229"/>
      <c r="M195" s="229"/>
      <c r="N195" s="229" t="s">
        <v>74</v>
      </c>
      <c r="O195" s="72" t="str">
        <f ca="1">IFERROR(__xludf.DUMMYFUNCTION("join("", "", query('Snowball (Gleison)'!A:D,""select A where D contains '"" &amp; upper(F195) &amp; ""'"", 0))"),"#N/A")</f>
        <v>#N/A</v>
      </c>
    </row>
    <row r="196" spans="1:15" ht="38.25" x14ac:dyDescent="0.25">
      <c r="A196" s="239" t="s">
        <v>1508</v>
      </c>
      <c r="B196" s="92">
        <v>2010</v>
      </c>
      <c r="C196" s="92" t="s">
        <v>214</v>
      </c>
      <c r="D196" s="80" t="s">
        <v>708</v>
      </c>
      <c r="E196" s="80" t="s">
        <v>709</v>
      </c>
      <c r="F196" s="80" t="s">
        <v>710</v>
      </c>
      <c r="G196" s="80" t="s">
        <v>3563</v>
      </c>
      <c r="H196" s="80" t="s">
        <v>711</v>
      </c>
      <c r="I196" s="80" t="s">
        <v>652</v>
      </c>
      <c r="J196" s="80" t="s">
        <v>57</v>
      </c>
      <c r="K196" s="80"/>
      <c r="L196" s="80"/>
      <c r="M196" s="229"/>
      <c r="N196" s="229" t="s">
        <v>57</v>
      </c>
      <c r="O196" s="72" t="str">
        <f ca="1">IFERROR(__xludf.DUMMYFUNCTION("join("", "", query('Snowball (Gleison)'!A:D,""select A where D contains '"" &amp; upper(F196) &amp; ""'"", 0))"),"#N/A")</f>
        <v>#N/A</v>
      </c>
    </row>
    <row r="197" spans="1:15" ht="140.25" x14ac:dyDescent="0.25">
      <c r="A197" s="239" t="s">
        <v>712</v>
      </c>
      <c r="B197" s="92">
        <v>2009</v>
      </c>
      <c r="C197" s="92" t="s">
        <v>623</v>
      </c>
      <c r="D197" s="80" t="s">
        <v>713</v>
      </c>
      <c r="E197" s="80" t="s">
        <v>714</v>
      </c>
      <c r="F197" s="80" t="s">
        <v>715</v>
      </c>
      <c r="G197" s="80" t="s">
        <v>3564</v>
      </c>
      <c r="H197" s="80" t="s">
        <v>716</v>
      </c>
      <c r="I197" s="80" t="s">
        <v>164</v>
      </c>
      <c r="J197" s="80" t="s">
        <v>57</v>
      </c>
      <c r="K197" s="80"/>
      <c r="L197" s="80"/>
      <c r="M197" s="229"/>
      <c r="N197" s="229"/>
      <c r="O197" s="72" t="str">
        <f ca="1">IFERROR(__xludf.DUMMYFUNCTION("join("", "", query('Snowball (Gleison)'!A:D,""select A where D contains '"" &amp; upper(F197) &amp; ""'"", 0))"),"#N/A")</f>
        <v>#N/A</v>
      </c>
    </row>
    <row r="198" spans="1:15" ht="102" x14ac:dyDescent="0.25">
      <c r="A198" s="239" t="s">
        <v>719</v>
      </c>
      <c r="B198" s="92">
        <v>2009</v>
      </c>
      <c r="C198" s="92" t="s">
        <v>207</v>
      </c>
      <c r="D198" s="80" t="s">
        <v>720</v>
      </c>
      <c r="E198" s="80" t="s">
        <v>721</v>
      </c>
      <c r="F198" s="80" t="s">
        <v>722</v>
      </c>
      <c r="G198" s="80" t="s">
        <v>3565</v>
      </c>
      <c r="H198" s="80" t="s">
        <v>723</v>
      </c>
      <c r="I198" s="80" t="s">
        <v>347</v>
      </c>
      <c r="J198" s="80" t="s">
        <v>55</v>
      </c>
      <c r="K198" s="80"/>
      <c r="L198" s="80"/>
      <c r="M198" s="229"/>
      <c r="N198" s="229"/>
      <c r="O198" s="72" t="str">
        <f ca="1">IFERROR(__xludf.DUMMYFUNCTION("join("", "", query('Snowball (Gleison)'!A:D,""select A where D contains '"" &amp; upper(F198) &amp; ""'"", 0))"),"184")</f>
        <v>184</v>
      </c>
    </row>
    <row r="199" spans="1:15" ht="114.75" x14ac:dyDescent="0.25">
      <c r="A199" s="239" t="s">
        <v>724</v>
      </c>
      <c r="B199" s="92">
        <v>2009</v>
      </c>
      <c r="C199" s="92" t="s">
        <v>106</v>
      </c>
      <c r="D199" s="80" t="s">
        <v>725</v>
      </c>
      <c r="E199" s="80" t="s">
        <v>726</v>
      </c>
      <c r="F199" s="80" t="s">
        <v>727</v>
      </c>
      <c r="G199" s="80" t="s">
        <v>3566</v>
      </c>
      <c r="H199" s="80" t="s">
        <v>728</v>
      </c>
      <c r="I199" s="80" t="s">
        <v>347</v>
      </c>
      <c r="J199" s="80" t="s">
        <v>55</v>
      </c>
      <c r="K199" s="80"/>
      <c r="L199" s="80"/>
      <c r="M199" s="229"/>
      <c r="N199" s="229"/>
      <c r="O199" s="72" t="str">
        <f ca="1">IFERROR(__xludf.DUMMYFUNCTION("join("", "", query('Snowball (Gleison)'!A:D,""select A where D contains '"" &amp; upper(F199) &amp; ""'"", 0))"),"#N/A")</f>
        <v>#N/A</v>
      </c>
    </row>
    <row r="200" spans="1:15" ht="89.25" x14ac:dyDescent="0.25">
      <c r="A200" s="240" t="s">
        <v>3567</v>
      </c>
      <c r="B200" s="184">
        <v>2009</v>
      </c>
      <c r="C200" s="184" t="s">
        <v>106</v>
      </c>
      <c r="D200" s="229" t="s">
        <v>3568</v>
      </c>
      <c r="E200" s="229" t="s">
        <v>3569</v>
      </c>
      <c r="F200" s="229" t="s">
        <v>3570</v>
      </c>
      <c r="G200" s="229" t="s">
        <v>3571</v>
      </c>
      <c r="H200" s="229" t="s">
        <v>3572</v>
      </c>
      <c r="I200" s="229" t="s">
        <v>3573</v>
      </c>
      <c r="J200" s="229" t="s">
        <v>72</v>
      </c>
      <c r="K200" s="229" t="s">
        <v>3574</v>
      </c>
      <c r="L200" s="229" t="s">
        <v>72</v>
      </c>
      <c r="M200" s="229"/>
      <c r="N200" s="229"/>
      <c r="O200" s="72" t="str">
        <f ca="1">IFERROR(__xludf.DUMMYFUNCTION("join("", "", query('Snowball (Gleison)'!A:D,""select A where D contains '"" &amp; upper(F200) &amp; ""'"", 0))"),"#N/A")</f>
        <v>#N/A</v>
      </c>
    </row>
    <row r="201" spans="1:15" ht="102" x14ac:dyDescent="0.25">
      <c r="A201" s="239" t="s">
        <v>730</v>
      </c>
      <c r="B201" s="92">
        <v>2009</v>
      </c>
      <c r="C201" s="92" t="s">
        <v>47</v>
      </c>
      <c r="D201" s="80" t="s">
        <v>731</v>
      </c>
      <c r="E201" s="80" t="s">
        <v>732</v>
      </c>
      <c r="F201" s="80" t="s">
        <v>733</v>
      </c>
      <c r="G201" s="80" t="s">
        <v>3575</v>
      </c>
      <c r="H201" s="80" t="s">
        <v>734</v>
      </c>
      <c r="I201" s="80" t="s">
        <v>652</v>
      </c>
      <c r="J201" s="80" t="s">
        <v>57</v>
      </c>
      <c r="K201" s="80"/>
      <c r="L201" s="80"/>
      <c r="M201" s="229"/>
      <c r="N201" s="229"/>
      <c r="O201" s="72" t="str">
        <f ca="1">IFERROR(__xludf.DUMMYFUNCTION("join("", "", query('Snowball (Gleison)'!A:D,""select A where D contains '"" &amp; upper(F201) &amp; ""'"", 0))"),"#N/A")</f>
        <v>#N/A</v>
      </c>
    </row>
    <row r="202" spans="1:15" ht="63.75" x14ac:dyDescent="0.25">
      <c r="A202" s="239" t="s">
        <v>737</v>
      </c>
      <c r="B202" s="92">
        <v>2009</v>
      </c>
      <c r="C202" s="92" t="s">
        <v>396</v>
      </c>
      <c r="D202" s="80" t="s">
        <v>738</v>
      </c>
      <c r="E202" s="80" t="s">
        <v>739</v>
      </c>
      <c r="F202" s="80" t="s">
        <v>740</v>
      </c>
      <c r="G202" s="80" t="s">
        <v>3576</v>
      </c>
      <c r="H202" s="80" t="s">
        <v>3577</v>
      </c>
      <c r="I202" s="80" t="s">
        <v>652</v>
      </c>
      <c r="J202" s="80" t="s">
        <v>57</v>
      </c>
      <c r="K202" s="80"/>
      <c r="L202" s="80"/>
      <c r="M202" s="229"/>
      <c r="N202" s="229"/>
      <c r="O202" s="72" t="str">
        <f ca="1">IFERROR(__xludf.DUMMYFUNCTION("join("", "", query('Snowball (Gleison)'!A:D,""select A where D contains '"" &amp; upper(F202) &amp; ""'"", 0))"),"#VALUE!")</f>
        <v>#VALUE!</v>
      </c>
    </row>
    <row r="203" spans="1:15" ht="140.25" x14ac:dyDescent="0.25">
      <c r="A203" s="239" t="s">
        <v>743</v>
      </c>
      <c r="B203" s="92">
        <v>2009</v>
      </c>
      <c r="C203" s="92" t="s">
        <v>47</v>
      </c>
      <c r="D203" s="80" t="s">
        <v>744</v>
      </c>
      <c r="E203" s="80" t="s">
        <v>745</v>
      </c>
      <c r="F203" s="80" t="s">
        <v>746</v>
      </c>
      <c r="G203" s="80" t="s">
        <v>3578</v>
      </c>
      <c r="H203" s="80" t="s">
        <v>747</v>
      </c>
      <c r="I203" s="80" t="s">
        <v>521</v>
      </c>
      <c r="J203" s="80" t="s">
        <v>53</v>
      </c>
      <c r="K203" s="80"/>
      <c r="L203" s="80"/>
      <c r="M203" s="229"/>
      <c r="N203" s="229"/>
      <c r="O203" s="72" t="str">
        <f ca="1">IFERROR(__xludf.DUMMYFUNCTION("join("", "", query('Snowball (Gleison)'!A:D,""select A where D contains '"" &amp; upper(F203) &amp; ""'"", 0))"),"200")</f>
        <v>200</v>
      </c>
    </row>
    <row r="204" spans="1:15" ht="63.75" x14ac:dyDescent="0.25">
      <c r="A204" s="239" t="s">
        <v>748</v>
      </c>
      <c r="B204" s="92">
        <v>2009</v>
      </c>
      <c r="C204" s="92" t="s">
        <v>125</v>
      </c>
      <c r="D204" s="80" t="s">
        <v>749</v>
      </c>
      <c r="E204" s="80" t="s">
        <v>750</v>
      </c>
      <c r="F204" s="80" t="s">
        <v>751</v>
      </c>
      <c r="G204" s="80" t="s">
        <v>3579</v>
      </c>
      <c r="H204" s="80" t="s">
        <v>752</v>
      </c>
      <c r="I204" s="80" t="s">
        <v>652</v>
      </c>
      <c r="J204" s="80" t="s">
        <v>57</v>
      </c>
      <c r="K204" s="229"/>
      <c r="L204" s="229"/>
      <c r="M204" s="227" t="s">
        <v>3089</v>
      </c>
      <c r="N204" s="227" t="s">
        <v>57</v>
      </c>
      <c r="O204" s="72" t="str">
        <f ca="1">IFERROR(__xludf.DUMMYFUNCTION("join("", "", query('Snowball (Gleison)'!A:D,""select A where D contains '"" &amp; upper(F204) &amp; ""'"", 0))"),"#N/A")</f>
        <v>#N/A</v>
      </c>
    </row>
    <row r="205" spans="1:15" ht="114.75" x14ac:dyDescent="0.25">
      <c r="A205" s="239" t="s">
        <v>754</v>
      </c>
      <c r="B205" s="92">
        <v>2009</v>
      </c>
      <c r="C205" s="92" t="s">
        <v>396</v>
      </c>
      <c r="D205" s="80" t="s">
        <v>755</v>
      </c>
      <c r="E205" s="80" t="s">
        <v>756</v>
      </c>
      <c r="F205" s="80" t="s">
        <v>757</v>
      </c>
      <c r="G205" s="80" t="s">
        <v>3580</v>
      </c>
      <c r="H205" s="80" t="s">
        <v>758</v>
      </c>
      <c r="I205" s="80" t="s">
        <v>652</v>
      </c>
      <c r="J205" s="80" t="s">
        <v>57</v>
      </c>
      <c r="K205" s="80"/>
      <c r="L205" s="80"/>
      <c r="M205" s="229"/>
      <c r="N205" s="229"/>
      <c r="O205" s="72" t="str">
        <f ca="1">IFERROR(__xludf.DUMMYFUNCTION("join("", "", query('Snowball (Gleison)'!A:D,""select A where D contains '"" &amp; upper(F205) &amp; ""'"", 0))"),"#N/A")</f>
        <v>#N/A</v>
      </c>
    </row>
    <row r="206" spans="1:15" ht="369.75" x14ac:dyDescent="0.25">
      <c r="A206" s="239" t="s">
        <v>3581</v>
      </c>
      <c r="B206" s="184">
        <v>2009</v>
      </c>
      <c r="C206" s="184" t="s">
        <v>125</v>
      </c>
      <c r="D206" s="229" t="s">
        <v>3582</v>
      </c>
      <c r="E206" s="229" t="s">
        <v>3583</v>
      </c>
      <c r="F206" s="229" t="s">
        <v>3584</v>
      </c>
      <c r="G206" s="229" t="s">
        <v>3585</v>
      </c>
      <c r="H206" s="229" t="s">
        <v>3586</v>
      </c>
      <c r="I206" s="229" t="s">
        <v>3587</v>
      </c>
      <c r="J206" s="229" t="s">
        <v>74</v>
      </c>
      <c r="K206" s="229"/>
      <c r="L206" s="229"/>
      <c r="M206" s="229"/>
      <c r="N206" s="229" t="s">
        <v>74</v>
      </c>
      <c r="O206" s="72" t="str">
        <f ca="1">IFERROR(__xludf.DUMMYFUNCTION("join("", "", query('Snowball (Gleison)'!A:D,""select A where D contains '"" &amp; upper(F206) &amp; ""'"", 0))"),"#N/A")</f>
        <v>#N/A</v>
      </c>
    </row>
    <row r="207" spans="1:15" ht="63.75" x14ac:dyDescent="0.25">
      <c r="A207" s="239">
        <v>2009.11</v>
      </c>
      <c r="B207" s="92">
        <v>2009</v>
      </c>
      <c r="C207" s="92" t="s">
        <v>106</v>
      </c>
      <c r="D207" s="80" t="s">
        <v>760</v>
      </c>
      <c r="E207" s="80" t="s">
        <v>761</v>
      </c>
      <c r="F207" s="80" t="s">
        <v>762</v>
      </c>
      <c r="G207" s="80" t="s">
        <v>3588</v>
      </c>
      <c r="H207" s="80" t="s">
        <v>763</v>
      </c>
      <c r="I207" s="80" t="s">
        <v>347</v>
      </c>
      <c r="J207" s="80" t="s">
        <v>55</v>
      </c>
      <c r="K207" s="80"/>
      <c r="L207" s="80"/>
      <c r="M207" s="229"/>
      <c r="N207" s="229"/>
      <c r="O207" s="72" t="str">
        <f ca="1">IFERROR(__xludf.DUMMYFUNCTION("join("", "", query('Snowball (Gleison)'!A:D,""select A where D contains '"" &amp; upper(F207) &amp; ""'"", 0))"),"205")</f>
        <v>205</v>
      </c>
    </row>
    <row r="208" spans="1:15" ht="102" x14ac:dyDescent="0.25">
      <c r="A208" s="239">
        <v>2009.12</v>
      </c>
      <c r="B208" s="92">
        <v>2009</v>
      </c>
      <c r="C208" s="92" t="s">
        <v>166</v>
      </c>
      <c r="D208" s="80" t="s">
        <v>766</v>
      </c>
      <c r="E208" s="80" t="s">
        <v>767</v>
      </c>
      <c r="F208" s="80" t="s">
        <v>768</v>
      </c>
      <c r="G208" s="80" t="s">
        <v>3589</v>
      </c>
      <c r="H208" s="80" t="s">
        <v>769</v>
      </c>
      <c r="I208" s="80" t="s">
        <v>521</v>
      </c>
      <c r="J208" s="80" t="s">
        <v>53</v>
      </c>
      <c r="K208" s="80"/>
      <c r="L208" s="80"/>
      <c r="M208" s="229"/>
      <c r="N208" s="229"/>
      <c r="O208" s="72" t="str">
        <f ca="1">IFERROR(__xludf.DUMMYFUNCTION("join("", "", query('Snowball (Gleison)'!A:D,""select A where D contains '"" &amp; upper(F208) &amp; ""'"", 0))"),"#N/A")</f>
        <v>#N/A</v>
      </c>
    </row>
    <row r="209" spans="1:15" ht="89.25" x14ac:dyDescent="0.25">
      <c r="A209" s="239">
        <v>2009.13</v>
      </c>
      <c r="B209" s="184">
        <v>2009</v>
      </c>
      <c r="C209" s="215" t="s">
        <v>336</v>
      </c>
      <c r="D209" s="229" t="s">
        <v>3590</v>
      </c>
      <c r="E209" s="229" t="s">
        <v>3591</v>
      </c>
      <c r="F209" s="229" t="s">
        <v>3592</v>
      </c>
      <c r="G209" s="229" t="s">
        <v>3593</v>
      </c>
      <c r="H209" s="229" t="s">
        <v>3594</v>
      </c>
      <c r="I209" s="229" t="s">
        <v>3595</v>
      </c>
      <c r="J209" s="229" t="s">
        <v>60</v>
      </c>
      <c r="K209" s="229" t="s">
        <v>144</v>
      </c>
      <c r="L209" s="229" t="s">
        <v>60</v>
      </c>
      <c r="M209" s="229"/>
      <c r="N209" s="229"/>
      <c r="O209" s="72" t="str">
        <f ca="1">IFERROR(__xludf.DUMMYFUNCTION("join("", "", query('Snowball (Gleison)'!A:D,""select A where D contains '"" &amp; upper(F209) &amp; ""'"", 0))"),"#N/A")</f>
        <v>#N/A</v>
      </c>
    </row>
    <row r="210" spans="1:15" ht="89.25" x14ac:dyDescent="0.25">
      <c r="A210" s="239">
        <v>2009.14</v>
      </c>
      <c r="B210" s="184">
        <v>2009</v>
      </c>
      <c r="C210" s="184" t="s">
        <v>214</v>
      </c>
      <c r="D210" s="229" t="s">
        <v>3596</v>
      </c>
      <c r="E210" s="229" t="s">
        <v>3597</v>
      </c>
      <c r="F210" s="229" t="s">
        <v>3598</v>
      </c>
      <c r="G210" s="229" t="s">
        <v>3599</v>
      </c>
      <c r="H210" s="229" t="s">
        <v>3600</v>
      </c>
      <c r="I210" s="229" t="s">
        <v>3601</v>
      </c>
      <c r="J210" s="229" t="s">
        <v>74</v>
      </c>
      <c r="K210" s="229" t="s">
        <v>665</v>
      </c>
      <c r="L210" s="229" t="s">
        <v>74</v>
      </c>
      <c r="M210" s="229"/>
      <c r="N210" s="229" t="s">
        <v>74</v>
      </c>
      <c r="O210" s="72" t="str">
        <f ca="1">IFERROR(__xludf.DUMMYFUNCTION("join("", "", query('Snowball (Gleison)'!A:D,""select A where D contains '"" &amp; upper(F210) &amp; ""'"", 0))"),"#N/A")</f>
        <v>#N/A</v>
      </c>
    </row>
    <row r="211" spans="1:15" ht="153" x14ac:dyDescent="0.25">
      <c r="A211" s="239">
        <v>2009.15</v>
      </c>
      <c r="B211" s="184">
        <v>2009</v>
      </c>
      <c r="C211" s="184" t="s">
        <v>47</v>
      </c>
      <c r="D211" s="229" t="s">
        <v>3602</v>
      </c>
      <c r="E211" s="229" t="s">
        <v>3603</v>
      </c>
      <c r="F211" s="229" t="s">
        <v>3604</v>
      </c>
      <c r="G211" s="229" t="s">
        <v>3605</v>
      </c>
      <c r="H211" s="229" t="s">
        <v>3606</v>
      </c>
      <c r="I211" s="229" t="s">
        <v>3607</v>
      </c>
      <c r="J211" s="229" t="s">
        <v>60</v>
      </c>
      <c r="K211" s="229" t="s">
        <v>144</v>
      </c>
      <c r="L211" s="229" t="s">
        <v>60</v>
      </c>
      <c r="M211" s="229"/>
      <c r="N211" s="229"/>
      <c r="O211" s="72" t="str">
        <f ca="1">IFERROR(__xludf.DUMMYFUNCTION("join("", "", query('Snowball (Gleison)'!A:D,""select A where D contains '"" &amp; upper(F211) &amp; ""'"", 0))"),"#N/A")</f>
        <v>#N/A</v>
      </c>
    </row>
    <row r="212" spans="1:15" ht="76.5" x14ac:dyDescent="0.25">
      <c r="A212" s="239">
        <v>2009.16</v>
      </c>
      <c r="B212" s="184">
        <v>2009</v>
      </c>
      <c r="C212" s="184" t="s">
        <v>106</v>
      </c>
      <c r="D212" s="229" t="s">
        <v>3608</v>
      </c>
      <c r="E212" s="229" t="s">
        <v>3609</v>
      </c>
      <c r="F212" s="229" t="s">
        <v>3610</v>
      </c>
      <c r="G212" s="229" t="s">
        <v>3611</v>
      </c>
      <c r="H212" s="229" t="s">
        <v>3612</v>
      </c>
      <c r="I212" s="229" t="s">
        <v>3613</v>
      </c>
      <c r="J212" s="229" t="s">
        <v>70</v>
      </c>
      <c r="K212" s="229" t="s">
        <v>3614</v>
      </c>
      <c r="L212" s="229" t="s">
        <v>70</v>
      </c>
      <c r="M212" s="229"/>
      <c r="N212" s="229"/>
      <c r="O212" s="72" t="str">
        <f ca="1">IFERROR(__xludf.DUMMYFUNCTION("join("", "", query('Snowball (Gleison)'!A:D,""select A where D contains '"" &amp; upper(F212) &amp; ""'"", 0))"),"#N/A")</f>
        <v>#N/A</v>
      </c>
    </row>
    <row r="213" spans="1:15" ht="89.25" x14ac:dyDescent="0.25">
      <c r="A213" s="239">
        <v>2009.17</v>
      </c>
      <c r="B213" s="92">
        <v>2009</v>
      </c>
      <c r="C213" s="92" t="s">
        <v>396</v>
      </c>
      <c r="D213" s="80" t="s">
        <v>771</v>
      </c>
      <c r="E213" s="80" t="s">
        <v>772</v>
      </c>
      <c r="F213" s="80" t="s">
        <v>773</v>
      </c>
      <c r="G213" s="80" t="s">
        <v>3615</v>
      </c>
      <c r="H213" s="80" t="s">
        <v>774</v>
      </c>
      <c r="I213" s="80" t="s">
        <v>652</v>
      </c>
      <c r="J213" s="80" t="s">
        <v>57</v>
      </c>
      <c r="K213" s="80"/>
      <c r="L213" s="80"/>
      <c r="M213" s="229"/>
      <c r="N213" s="229"/>
      <c r="O213" s="72" t="str">
        <f ca="1">IFERROR(__xludf.DUMMYFUNCTION("join("", "", query('Snowball (Gleison)'!A:D,""select A where D contains '"" &amp; upper(F213) &amp; ""'"", 0))"),"#N/A")</f>
        <v>#N/A</v>
      </c>
    </row>
    <row r="214" spans="1:15" ht="127.5" x14ac:dyDescent="0.25">
      <c r="A214" s="239">
        <v>2009.18</v>
      </c>
      <c r="B214" s="92">
        <v>2009</v>
      </c>
      <c r="C214" s="92" t="s">
        <v>47</v>
      </c>
      <c r="D214" s="80" t="s">
        <v>776</v>
      </c>
      <c r="E214" s="80" t="s">
        <v>777</v>
      </c>
      <c r="F214" s="80" t="s">
        <v>778</v>
      </c>
      <c r="G214" s="80" t="s">
        <v>3616</v>
      </c>
      <c r="H214" s="80" t="s">
        <v>779</v>
      </c>
      <c r="I214" s="80" t="s">
        <v>652</v>
      </c>
      <c r="J214" s="80" t="s">
        <v>57</v>
      </c>
      <c r="K214" s="80"/>
      <c r="L214" s="80"/>
      <c r="M214" s="229"/>
      <c r="N214" s="229"/>
      <c r="O214" s="72" t="str">
        <f ca="1">IFERROR(__xludf.DUMMYFUNCTION("join("", "", query('Snowball (Gleison)'!A:D,""select A where D contains '"" &amp; upper(F214) &amp; ""'"", 0))"),"211")</f>
        <v>211</v>
      </c>
    </row>
    <row r="215" spans="1:15" ht="165.75" x14ac:dyDescent="0.25">
      <c r="A215" s="239">
        <v>2009.19</v>
      </c>
      <c r="B215" s="184">
        <v>2009</v>
      </c>
      <c r="C215" s="215" t="s">
        <v>396</v>
      </c>
      <c r="D215" s="229" t="s">
        <v>3617</v>
      </c>
      <c r="E215" s="229" t="s">
        <v>3618</v>
      </c>
      <c r="F215" s="229" t="s">
        <v>3619</v>
      </c>
      <c r="G215" s="229" t="s">
        <v>3620</v>
      </c>
      <c r="H215" s="229" t="s">
        <v>3621</v>
      </c>
      <c r="I215" s="229" t="s">
        <v>3622</v>
      </c>
      <c r="J215" s="229" t="s">
        <v>60</v>
      </c>
      <c r="K215" s="229" t="s">
        <v>144</v>
      </c>
      <c r="L215" s="229" t="s">
        <v>60</v>
      </c>
      <c r="M215" s="229"/>
      <c r="N215" s="229"/>
      <c r="O215" s="72" t="str">
        <f ca="1">IFERROR(__xludf.DUMMYFUNCTION("join("", "", query('Snowball (Gleison)'!A:D,""select A where D contains '"" &amp; upper(F215) &amp; ""'"", 0))"),"#N/A")</f>
        <v>#N/A</v>
      </c>
    </row>
    <row r="216" spans="1:15" ht="140.25" x14ac:dyDescent="0.25">
      <c r="A216" s="239" t="s">
        <v>781</v>
      </c>
      <c r="B216" s="92">
        <v>2009</v>
      </c>
      <c r="C216" s="92" t="s">
        <v>207</v>
      </c>
      <c r="D216" s="80" t="s">
        <v>782</v>
      </c>
      <c r="E216" s="80" t="s">
        <v>783</v>
      </c>
      <c r="F216" s="80" t="s">
        <v>784</v>
      </c>
      <c r="G216" s="80" t="s">
        <v>3623</v>
      </c>
      <c r="H216" s="80" t="s">
        <v>785</v>
      </c>
      <c r="I216" s="80" t="s">
        <v>652</v>
      </c>
      <c r="J216" s="80" t="s">
        <v>57</v>
      </c>
      <c r="K216" s="80" t="s">
        <v>652</v>
      </c>
      <c r="L216" s="80" t="s">
        <v>57</v>
      </c>
      <c r="M216" s="229"/>
      <c r="N216" s="229"/>
      <c r="O216" s="72" t="str">
        <f ca="1">IFERROR(__xludf.DUMMYFUNCTION("join("", "", query('Snowball (Gleison)'!A:D,""select A where D contains '"" &amp; upper(F216) &amp; ""'"", 0))"),"#N/A")</f>
        <v>#N/A</v>
      </c>
    </row>
    <row r="217" spans="1:15" ht="127.5" x14ac:dyDescent="0.25">
      <c r="A217" s="239" t="s">
        <v>3624</v>
      </c>
      <c r="B217" s="184">
        <v>2009</v>
      </c>
      <c r="C217" s="215" t="s">
        <v>207</v>
      </c>
      <c r="D217" s="229" t="s">
        <v>3625</v>
      </c>
      <c r="E217" s="229" t="s">
        <v>3626</v>
      </c>
      <c r="F217" s="229" t="s">
        <v>3627</v>
      </c>
      <c r="G217" s="229" t="s">
        <v>3628</v>
      </c>
      <c r="H217" s="229" t="s">
        <v>3629</v>
      </c>
      <c r="I217" s="229" t="s">
        <v>3630</v>
      </c>
      <c r="J217" s="229" t="s">
        <v>60</v>
      </c>
      <c r="K217" s="229" t="s">
        <v>144</v>
      </c>
      <c r="L217" s="229" t="s">
        <v>60</v>
      </c>
      <c r="M217" s="229"/>
      <c r="N217" s="229"/>
      <c r="O217" s="72" t="str">
        <f ca="1">IFERROR(__xludf.DUMMYFUNCTION("join("", "", query('Snowball (Gleison)'!A:D,""select A where D contains '"" &amp; upper(F217) &amp; ""'"", 0))"),"#N/A")</f>
        <v>#N/A</v>
      </c>
    </row>
    <row r="218" spans="1:15" ht="102" x14ac:dyDescent="0.25">
      <c r="A218" s="239" t="s">
        <v>3631</v>
      </c>
      <c r="B218" s="184">
        <v>2009</v>
      </c>
      <c r="C218" s="184" t="s">
        <v>106</v>
      </c>
      <c r="D218" s="229" t="s">
        <v>3632</v>
      </c>
      <c r="E218" s="229" t="s">
        <v>3633</v>
      </c>
      <c r="F218" s="229" t="s">
        <v>3634</v>
      </c>
      <c r="G218" s="229" t="s">
        <v>3635</v>
      </c>
      <c r="H218" s="229" t="s">
        <v>3636</v>
      </c>
      <c r="I218" s="229" t="s">
        <v>3637</v>
      </c>
      <c r="J218" s="229" t="s">
        <v>60</v>
      </c>
      <c r="K218" s="229" t="s">
        <v>144</v>
      </c>
      <c r="L218" s="229" t="s">
        <v>60</v>
      </c>
      <c r="M218" s="229"/>
      <c r="N218" s="229"/>
      <c r="O218" s="72" t="str">
        <f ca="1">IFERROR(__xludf.DUMMYFUNCTION("join("", "", query('Snowball (Gleison)'!A:D,""select A where D contains '"" &amp; upper(F218) &amp; ""'"", 0))"),"#N/A")</f>
        <v>#N/A</v>
      </c>
    </row>
    <row r="219" spans="1:15" ht="114.75" x14ac:dyDescent="0.25">
      <c r="A219" s="239" t="s">
        <v>3638</v>
      </c>
      <c r="B219" s="184">
        <v>2009</v>
      </c>
      <c r="C219" s="184" t="s">
        <v>493</v>
      </c>
      <c r="D219" s="229" t="s">
        <v>3639</v>
      </c>
      <c r="E219" s="229" t="s">
        <v>3640</v>
      </c>
      <c r="F219" s="229" t="s">
        <v>3641</v>
      </c>
      <c r="G219" s="229" t="s">
        <v>3642</v>
      </c>
      <c r="H219" s="229" t="s">
        <v>3643</v>
      </c>
      <c r="I219" s="229" t="s">
        <v>3644</v>
      </c>
      <c r="J219" s="229" t="s">
        <v>60</v>
      </c>
      <c r="K219" s="229" t="s">
        <v>144</v>
      </c>
      <c r="L219" s="229" t="s">
        <v>60</v>
      </c>
      <c r="M219" s="229"/>
      <c r="N219" s="229"/>
      <c r="O219" s="72" t="str">
        <f ca="1">IFERROR(__xludf.DUMMYFUNCTION("join("", "", query('Snowball (Gleison)'!A:D,""select A where D contains '"" &amp; upper(F219) &amp; ""'"", 0))"),"#N/A")</f>
        <v>#N/A</v>
      </c>
    </row>
    <row r="220" spans="1:15" ht="114.75" x14ac:dyDescent="0.25">
      <c r="A220" s="239" t="s">
        <v>3645</v>
      </c>
      <c r="B220" s="92">
        <v>2009</v>
      </c>
      <c r="C220" s="92" t="s">
        <v>493</v>
      </c>
      <c r="D220" s="80" t="s">
        <v>787</v>
      </c>
      <c r="E220" s="80" t="s">
        <v>788</v>
      </c>
      <c r="F220" s="80" t="s">
        <v>789</v>
      </c>
      <c r="G220" s="80" t="s">
        <v>3646</v>
      </c>
      <c r="H220" s="80" t="s">
        <v>790</v>
      </c>
      <c r="I220" s="80" t="s">
        <v>347</v>
      </c>
      <c r="J220" s="80" t="s">
        <v>55</v>
      </c>
      <c r="K220" s="80"/>
      <c r="L220" s="80"/>
      <c r="M220" s="229"/>
      <c r="N220" s="229"/>
      <c r="O220" s="72" t="str">
        <f ca="1">IFERROR(__xludf.DUMMYFUNCTION("join("", "", query('Snowball (Gleison)'!A:D,""select A where D contains '"" &amp; upper(F220) &amp; ""'"", 0))"),"#N/A")</f>
        <v>#N/A</v>
      </c>
    </row>
    <row r="221" spans="1:15" ht="76.5" x14ac:dyDescent="0.25">
      <c r="A221" s="239" t="s">
        <v>3647</v>
      </c>
      <c r="B221" s="92">
        <v>2009</v>
      </c>
      <c r="C221" s="92" t="s">
        <v>493</v>
      </c>
      <c r="D221" s="80" t="s">
        <v>792</v>
      </c>
      <c r="E221" s="80" t="s">
        <v>793</v>
      </c>
      <c r="F221" s="80" t="s">
        <v>794</v>
      </c>
      <c r="G221" s="80" t="s">
        <v>3648</v>
      </c>
      <c r="H221" s="80" t="s">
        <v>795</v>
      </c>
      <c r="I221" s="80" t="s">
        <v>347</v>
      </c>
      <c r="J221" s="80" t="s">
        <v>55</v>
      </c>
      <c r="K221" s="80"/>
      <c r="L221" s="80"/>
      <c r="M221" s="229"/>
      <c r="N221" s="229"/>
      <c r="O221" s="72" t="str">
        <f ca="1">IFERROR(__xludf.DUMMYFUNCTION("join("", "", query('Snowball (Gleison)'!A:D,""select A where D contains '"" &amp; upper(F221) &amp; ""'"", 0))"),"#N/A")</f>
        <v>#N/A</v>
      </c>
    </row>
    <row r="222" spans="1:15" ht="153" x14ac:dyDescent="0.25">
      <c r="A222" s="239" t="s">
        <v>797</v>
      </c>
      <c r="B222" s="92">
        <v>2009</v>
      </c>
      <c r="C222" s="92" t="s">
        <v>106</v>
      </c>
      <c r="D222" s="80" t="s">
        <v>798</v>
      </c>
      <c r="E222" s="80" t="s">
        <v>799</v>
      </c>
      <c r="F222" s="80" t="s">
        <v>800</v>
      </c>
      <c r="G222" s="80" t="s">
        <v>3649</v>
      </c>
      <c r="H222" s="80" t="s">
        <v>801</v>
      </c>
      <c r="I222" s="80" t="s">
        <v>652</v>
      </c>
      <c r="J222" s="80" t="s">
        <v>57</v>
      </c>
      <c r="K222" s="80"/>
      <c r="L222" s="80"/>
      <c r="M222" s="229"/>
      <c r="N222" s="229"/>
      <c r="O222" s="72" t="str">
        <f ca="1">IFERROR(__xludf.DUMMYFUNCTION("join("", "", query('Snowball (Gleison)'!A:D,""select A where D contains '"" &amp; upper(F222) &amp; ""'"", 0))"),"213")</f>
        <v>213</v>
      </c>
    </row>
    <row r="223" spans="1:15" ht="114.75" x14ac:dyDescent="0.25">
      <c r="A223" s="239" t="s">
        <v>802</v>
      </c>
      <c r="B223" s="92">
        <v>2009</v>
      </c>
      <c r="C223" s="92" t="s">
        <v>166</v>
      </c>
      <c r="D223" s="80" t="s">
        <v>803</v>
      </c>
      <c r="E223" s="80" t="s">
        <v>804</v>
      </c>
      <c r="F223" s="80" t="s">
        <v>805</v>
      </c>
      <c r="G223" s="80" t="s">
        <v>3650</v>
      </c>
      <c r="H223" s="80" t="s">
        <v>806</v>
      </c>
      <c r="I223" s="80" t="s">
        <v>347</v>
      </c>
      <c r="J223" s="80" t="s">
        <v>55</v>
      </c>
      <c r="K223" s="80"/>
      <c r="L223" s="80"/>
      <c r="M223" s="229"/>
      <c r="N223" s="229"/>
      <c r="O223" s="72" t="str">
        <f ca="1">IFERROR(__xludf.DUMMYFUNCTION("join("", "", query('Snowball (Gleison)'!A:D,""select A where D contains '"" &amp; upper(F223) &amp; ""'"", 0))"),"217")</f>
        <v>217</v>
      </c>
    </row>
    <row r="224" spans="1:15" ht="76.5" x14ac:dyDescent="0.25">
      <c r="A224" s="239" t="s">
        <v>807</v>
      </c>
      <c r="B224" s="92">
        <v>2009</v>
      </c>
      <c r="C224" s="92" t="s">
        <v>214</v>
      </c>
      <c r="D224" s="80" t="s">
        <v>808</v>
      </c>
      <c r="E224" s="80" t="s">
        <v>809</v>
      </c>
      <c r="F224" s="80" t="s">
        <v>810</v>
      </c>
      <c r="G224" s="80" t="s">
        <v>3651</v>
      </c>
      <c r="H224" s="80" t="s">
        <v>811</v>
      </c>
      <c r="I224" s="80" t="s">
        <v>347</v>
      </c>
      <c r="J224" s="80" t="s">
        <v>55</v>
      </c>
      <c r="K224" s="80"/>
      <c r="L224" s="80"/>
      <c r="M224" s="229"/>
      <c r="N224" s="229"/>
      <c r="O224" s="72" t="str">
        <f ca="1">IFERROR(__xludf.DUMMYFUNCTION("join("", "", query('Snowball (Gleison)'!A:D,""select A where D contains '"" &amp; upper(F224) &amp; ""'"", 0))"),"225")</f>
        <v>225</v>
      </c>
    </row>
    <row r="225" spans="1:15" ht="102" x14ac:dyDescent="0.25">
      <c r="A225" s="239" t="s">
        <v>3652</v>
      </c>
      <c r="B225" s="184">
        <v>2009</v>
      </c>
      <c r="C225" s="184" t="s">
        <v>125</v>
      </c>
      <c r="D225" s="229" t="s">
        <v>3653</v>
      </c>
      <c r="E225" s="229"/>
      <c r="F225" s="229" t="s">
        <v>3654</v>
      </c>
      <c r="G225" s="229" t="s">
        <v>3655</v>
      </c>
      <c r="H225" s="229"/>
      <c r="I225" s="211" t="s">
        <v>3208</v>
      </c>
      <c r="J225" s="211" t="s">
        <v>70</v>
      </c>
      <c r="K225" s="229"/>
      <c r="L225" s="229"/>
      <c r="M225" s="211" t="s">
        <v>3208</v>
      </c>
      <c r="N225" s="211" t="s">
        <v>70</v>
      </c>
      <c r="O225" s="72" t="str">
        <f ca="1">IFERROR(__xludf.DUMMYFUNCTION("join("", "", query('Snowball (Gleison)'!A:D,""select A where D contains '"" &amp; upper(F225) &amp; ""'"", 0))"),"#N/A")</f>
        <v>#N/A</v>
      </c>
    </row>
    <row r="226" spans="1:15" ht="51" x14ac:dyDescent="0.25">
      <c r="A226" s="239" t="s">
        <v>3656</v>
      </c>
      <c r="B226" s="184">
        <v>2009</v>
      </c>
      <c r="C226" s="184" t="s">
        <v>125</v>
      </c>
      <c r="D226" s="229" t="s">
        <v>3657</v>
      </c>
      <c r="E226" s="229"/>
      <c r="F226" s="229" t="s">
        <v>3658</v>
      </c>
      <c r="G226" s="229"/>
      <c r="H226" s="229"/>
      <c r="I226" s="211" t="s">
        <v>3208</v>
      </c>
      <c r="J226" s="211" t="s">
        <v>70</v>
      </c>
      <c r="K226" s="229"/>
      <c r="L226" s="229"/>
      <c r="M226" s="211" t="s">
        <v>3208</v>
      </c>
      <c r="N226" s="211" t="s">
        <v>70</v>
      </c>
      <c r="O226" s="72" t="str">
        <f ca="1">IFERROR(__xludf.DUMMYFUNCTION("join("", "", query('Snowball (Gleison)'!A:D,""select A where D contains '"" &amp; upper(F226) &amp; ""'"", 0))"),"#N/A")</f>
        <v>#N/A</v>
      </c>
    </row>
    <row r="227" spans="1:15" ht="140.25" x14ac:dyDescent="0.25">
      <c r="A227" s="240" t="s">
        <v>3659</v>
      </c>
      <c r="B227" s="184">
        <v>2008</v>
      </c>
      <c r="C227" s="184" t="s">
        <v>106</v>
      </c>
      <c r="D227" s="229" t="s">
        <v>3660</v>
      </c>
      <c r="E227" s="229" t="s">
        <v>3661</v>
      </c>
      <c r="F227" s="229" t="s">
        <v>3662</v>
      </c>
      <c r="G227" s="229" t="s">
        <v>3663</v>
      </c>
      <c r="H227" s="229" t="s">
        <v>3664</v>
      </c>
      <c r="I227" s="229" t="s">
        <v>3665</v>
      </c>
      <c r="J227" s="229" t="s">
        <v>72</v>
      </c>
      <c r="K227" s="229" t="s">
        <v>2995</v>
      </c>
      <c r="L227" s="229" t="s">
        <v>72</v>
      </c>
      <c r="M227" s="229"/>
      <c r="N227" s="229"/>
      <c r="O227" s="72" t="str">
        <f ca="1">IFERROR(__xludf.DUMMYFUNCTION("join("", "", query('Snowball (Gleison)'!A:D,""select A where D contains '"" &amp; upper(F227) &amp; ""'"", 0))"),"#N/A")</f>
        <v>#N/A</v>
      </c>
    </row>
    <row r="228" spans="1:15" ht="178.5" x14ac:dyDescent="0.25">
      <c r="A228" s="239" t="s">
        <v>3666</v>
      </c>
      <c r="B228" s="184">
        <v>2008</v>
      </c>
      <c r="C228" s="184" t="s">
        <v>207</v>
      </c>
      <c r="D228" s="229" t="s">
        <v>3667</v>
      </c>
      <c r="E228" s="229" t="s">
        <v>3668</v>
      </c>
      <c r="F228" s="229" t="s">
        <v>3669</v>
      </c>
      <c r="G228" s="229" t="s">
        <v>3670</v>
      </c>
      <c r="H228" s="229" t="s">
        <v>3671</v>
      </c>
      <c r="I228" s="229" t="s">
        <v>3672</v>
      </c>
      <c r="J228" s="229" t="s">
        <v>60</v>
      </c>
      <c r="K228" s="229" t="s">
        <v>144</v>
      </c>
      <c r="L228" s="229" t="s">
        <v>60</v>
      </c>
      <c r="M228" s="229"/>
      <c r="N228" s="229"/>
      <c r="O228" s="72" t="str">
        <f ca="1">IFERROR(__xludf.DUMMYFUNCTION("join("", "", query('Snowball (Gleison)'!A:D,""select A where D contains '"" &amp; upper(F228) &amp; ""'"", 0))"),"#N/A")</f>
        <v>#N/A</v>
      </c>
    </row>
    <row r="229" spans="1:15" ht="127.5" x14ac:dyDescent="0.25">
      <c r="A229" s="239" t="s">
        <v>812</v>
      </c>
      <c r="B229" s="92">
        <v>2008</v>
      </c>
      <c r="C229" s="92" t="s">
        <v>106</v>
      </c>
      <c r="D229" s="80" t="s">
        <v>813</v>
      </c>
      <c r="E229" s="80" t="s">
        <v>814</v>
      </c>
      <c r="F229" s="80" t="s">
        <v>815</v>
      </c>
      <c r="G229" s="80" t="s">
        <v>3673</v>
      </c>
      <c r="H229" s="80" t="s">
        <v>816</v>
      </c>
      <c r="I229" s="80" t="s">
        <v>229</v>
      </c>
      <c r="J229" s="80" t="s">
        <v>51</v>
      </c>
      <c r="K229" s="80"/>
      <c r="L229" s="80"/>
      <c r="M229" s="229"/>
      <c r="N229" s="229"/>
      <c r="O229" s="72" t="str">
        <f ca="1">IFERROR(__xludf.DUMMYFUNCTION("join("", "", query('Snowball (Gleison)'!A:D,""select A where D contains '"" &amp; upper(F229) &amp; ""'"", 0))"),"228")</f>
        <v>228</v>
      </c>
    </row>
    <row r="230" spans="1:15" ht="127.5" x14ac:dyDescent="0.25">
      <c r="A230" s="239" t="s">
        <v>817</v>
      </c>
      <c r="B230" s="92">
        <v>2008</v>
      </c>
      <c r="C230" s="92" t="s">
        <v>106</v>
      </c>
      <c r="D230" s="80" t="s">
        <v>818</v>
      </c>
      <c r="E230" s="80" t="s">
        <v>814</v>
      </c>
      <c r="F230" s="80" t="s">
        <v>819</v>
      </c>
      <c r="G230" s="80" t="s">
        <v>3674</v>
      </c>
      <c r="H230" s="80" t="s">
        <v>820</v>
      </c>
      <c r="I230" s="80" t="s">
        <v>652</v>
      </c>
      <c r="J230" s="80" t="s">
        <v>57</v>
      </c>
      <c r="K230" s="80"/>
      <c r="L230" s="80"/>
      <c r="M230" s="229"/>
      <c r="N230" s="229"/>
      <c r="O230" s="72" t="str">
        <f ca="1">IFERROR(__xludf.DUMMYFUNCTION("join("", "", query('Snowball (Gleison)'!A:D,""select A where D contains '"" &amp; upper(F230) &amp; ""'"", 0))"),"231")</f>
        <v>231</v>
      </c>
    </row>
    <row r="231" spans="1:15" ht="102" x14ac:dyDescent="0.25">
      <c r="A231" s="239" t="s">
        <v>821</v>
      </c>
      <c r="B231" s="92">
        <v>2008</v>
      </c>
      <c r="C231" s="92" t="s">
        <v>207</v>
      </c>
      <c r="D231" s="80" t="s">
        <v>822</v>
      </c>
      <c r="E231" s="80" t="s">
        <v>823</v>
      </c>
      <c r="F231" s="80" t="s">
        <v>824</v>
      </c>
      <c r="G231" s="80" t="s">
        <v>3675</v>
      </c>
      <c r="H231" s="80" t="s">
        <v>825</v>
      </c>
      <c r="I231" s="80" t="s">
        <v>347</v>
      </c>
      <c r="J231" s="80" t="s">
        <v>55</v>
      </c>
      <c r="K231" s="80"/>
      <c r="L231" s="80"/>
      <c r="M231" s="229"/>
      <c r="N231" s="229"/>
      <c r="O231" s="72" t="str">
        <f ca="1">IFERROR(__xludf.DUMMYFUNCTION("join("", "", query('Snowball (Gleison)'!A:D,""select A where D contains '"" &amp; upper(F231) &amp; ""'"", 0))"),"#N/A")</f>
        <v>#N/A</v>
      </c>
    </row>
    <row r="232" spans="1:15" ht="178.5" x14ac:dyDescent="0.25">
      <c r="A232" s="239" t="s">
        <v>3676</v>
      </c>
      <c r="B232" s="184">
        <v>2008</v>
      </c>
      <c r="C232" s="184" t="s">
        <v>47</v>
      </c>
      <c r="D232" s="229" t="s">
        <v>3677</v>
      </c>
      <c r="E232" s="229" t="s">
        <v>3678</v>
      </c>
      <c r="F232" s="229" t="s">
        <v>3679</v>
      </c>
      <c r="G232" s="229" t="s">
        <v>3680</v>
      </c>
      <c r="H232" s="229" t="s">
        <v>3681</v>
      </c>
      <c r="I232" s="229" t="s">
        <v>3682</v>
      </c>
      <c r="J232" s="229" t="s">
        <v>60</v>
      </c>
      <c r="K232" s="229" t="s">
        <v>144</v>
      </c>
      <c r="L232" s="229" t="s">
        <v>60</v>
      </c>
      <c r="M232" s="229"/>
      <c r="N232" s="229"/>
      <c r="O232" s="72" t="str">
        <f ca="1">IFERROR(__xludf.DUMMYFUNCTION("join("", "", query('Snowball (Gleison)'!A:D,""select A where D contains '"" &amp; upper(F232) &amp; ""'"", 0))"),"#N/A")</f>
        <v>#N/A</v>
      </c>
    </row>
    <row r="233" spans="1:15" ht="51" x14ac:dyDescent="0.25">
      <c r="A233" s="239" t="s">
        <v>828</v>
      </c>
      <c r="B233" s="92">
        <v>2008</v>
      </c>
      <c r="C233" s="92" t="s">
        <v>214</v>
      </c>
      <c r="D233" s="80" t="s">
        <v>829</v>
      </c>
      <c r="E233" s="80" t="s">
        <v>830</v>
      </c>
      <c r="F233" s="80" t="s">
        <v>831</v>
      </c>
      <c r="G233" s="80" t="s">
        <v>3683</v>
      </c>
      <c r="H233" s="80" t="s">
        <v>832</v>
      </c>
      <c r="I233" s="80" t="s">
        <v>652</v>
      </c>
      <c r="J233" s="80" t="s">
        <v>57</v>
      </c>
      <c r="K233" s="80"/>
      <c r="L233" s="80"/>
      <c r="M233" s="229"/>
      <c r="N233" s="229"/>
      <c r="O233" s="72" t="str">
        <f ca="1">IFERROR(__xludf.DUMMYFUNCTION("join("", "", query('Snowball (Gleison)'!A:D,""select A where D contains '"" &amp; upper(F233) &amp; ""'"", 0))"),"234")</f>
        <v>234</v>
      </c>
    </row>
    <row r="234" spans="1:15" ht="114.75" x14ac:dyDescent="0.25">
      <c r="A234" s="239" t="s">
        <v>3684</v>
      </c>
      <c r="B234" s="184">
        <v>2008</v>
      </c>
      <c r="C234" s="184" t="s">
        <v>125</v>
      </c>
      <c r="D234" s="229" t="s">
        <v>3685</v>
      </c>
      <c r="E234" s="229" t="s">
        <v>3686</v>
      </c>
      <c r="F234" s="229" t="s">
        <v>3687</v>
      </c>
      <c r="G234" s="229" t="s">
        <v>3688</v>
      </c>
      <c r="H234" s="229" t="s">
        <v>3689</v>
      </c>
      <c r="I234" s="229" t="s">
        <v>3690</v>
      </c>
      <c r="J234" s="229" t="s">
        <v>60</v>
      </c>
      <c r="K234" s="229"/>
      <c r="L234" s="229"/>
      <c r="M234" s="229"/>
      <c r="N234" s="229" t="s">
        <v>60</v>
      </c>
      <c r="O234" s="72" t="str">
        <f ca="1">IFERROR(__xludf.DUMMYFUNCTION("join("", "", query('Snowball (Gleison)'!A:D,""select A where D contains '"" &amp; upper(F234) &amp; ""'"", 0))"),"#N/A")</f>
        <v>#N/A</v>
      </c>
    </row>
    <row r="235" spans="1:15" ht="102" x14ac:dyDescent="0.25">
      <c r="A235" s="239" t="s">
        <v>833</v>
      </c>
      <c r="B235" s="92">
        <v>2008</v>
      </c>
      <c r="C235" s="92" t="s">
        <v>207</v>
      </c>
      <c r="D235" s="80" t="s">
        <v>834</v>
      </c>
      <c r="E235" s="80" t="s">
        <v>835</v>
      </c>
      <c r="F235" s="80" t="s">
        <v>836</v>
      </c>
      <c r="G235" s="80" t="s">
        <v>3691</v>
      </c>
      <c r="H235" s="80" t="s">
        <v>837</v>
      </c>
      <c r="I235" s="80" t="s">
        <v>347</v>
      </c>
      <c r="J235" s="80" t="s">
        <v>55</v>
      </c>
      <c r="K235" s="80"/>
      <c r="L235" s="80"/>
      <c r="M235" s="229"/>
      <c r="N235" s="229"/>
      <c r="O235" s="72" t="str">
        <f ca="1">IFERROR(__xludf.DUMMYFUNCTION("join("", "", query('Snowball (Gleison)'!A:D,""select A where D contains '"" &amp; upper(F235) &amp; ""'"", 0))"),"236")</f>
        <v>236</v>
      </c>
    </row>
    <row r="236" spans="1:15" ht="127.5" x14ac:dyDescent="0.25">
      <c r="A236" s="239" t="s">
        <v>3692</v>
      </c>
      <c r="B236" s="184">
        <v>2008</v>
      </c>
      <c r="C236" s="184" t="s">
        <v>47</v>
      </c>
      <c r="D236" s="229" t="s">
        <v>3693</v>
      </c>
      <c r="E236" s="229" t="s">
        <v>3694</v>
      </c>
      <c r="F236" s="229" t="s">
        <v>3695</v>
      </c>
      <c r="G236" s="229" t="s">
        <v>3696</v>
      </c>
      <c r="H236" s="229" t="s">
        <v>3697</v>
      </c>
      <c r="I236" s="229" t="s">
        <v>3698</v>
      </c>
      <c r="J236" s="229" t="s">
        <v>60</v>
      </c>
      <c r="K236" s="229" t="s">
        <v>144</v>
      </c>
      <c r="L236" s="229" t="s">
        <v>60</v>
      </c>
      <c r="M236" s="229"/>
      <c r="N236" s="229"/>
      <c r="O236" s="72" t="str">
        <f ca="1">IFERROR(__xludf.DUMMYFUNCTION("join("", "", query('Snowball (Gleison)'!A:D,""select A where D contains '"" &amp; upper(F236) &amp; ""'"", 0))"),"#N/A")</f>
        <v>#N/A</v>
      </c>
    </row>
    <row r="237" spans="1:15" ht="25.5" x14ac:dyDescent="0.25">
      <c r="A237" s="239" t="s">
        <v>3699</v>
      </c>
      <c r="B237" s="184">
        <v>2008</v>
      </c>
      <c r="C237" s="184" t="s">
        <v>493</v>
      </c>
      <c r="D237" s="229" t="s">
        <v>3700</v>
      </c>
      <c r="E237" s="229" t="s">
        <v>3701</v>
      </c>
      <c r="F237" s="229" t="s">
        <v>3702</v>
      </c>
      <c r="G237" s="229"/>
      <c r="H237" s="229" t="s">
        <v>3703</v>
      </c>
      <c r="I237" s="229" t="s">
        <v>3703</v>
      </c>
      <c r="J237" s="229" t="s">
        <v>70</v>
      </c>
      <c r="K237" s="229" t="s">
        <v>3614</v>
      </c>
      <c r="L237" s="229" t="s">
        <v>70</v>
      </c>
      <c r="M237" s="229" t="s">
        <v>3703</v>
      </c>
      <c r="N237" s="229" t="s">
        <v>70</v>
      </c>
      <c r="O237" s="72" t="str">
        <f ca="1">IFERROR(__xludf.DUMMYFUNCTION("join("", "", query('Snowball (Gleison)'!A:D,""select A where D contains '"" &amp; upper(F237) &amp; ""'"", 0))"),"#N/A")</f>
        <v>#N/A</v>
      </c>
    </row>
    <row r="238" spans="1:15" ht="89.25" x14ac:dyDescent="0.25">
      <c r="A238" s="239" t="s">
        <v>3704</v>
      </c>
      <c r="B238" s="184">
        <v>2008</v>
      </c>
      <c r="C238" s="184" t="s">
        <v>125</v>
      </c>
      <c r="D238" s="229" t="s">
        <v>3705</v>
      </c>
      <c r="E238" s="229" t="s">
        <v>3706</v>
      </c>
      <c r="F238" s="229" t="s">
        <v>3707</v>
      </c>
      <c r="G238" s="229" t="s">
        <v>3708</v>
      </c>
      <c r="H238" s="229" t="s">
        <v>3709</v>
      </c>
      <c r="I238" s="229" t="s">
        <v>3710</v>
      </c>
      <c r="J238" s="229" t="s">
        <v>74</v>
      </c>
      <c r="K238" s="229"/>
      <c r="L238" s="229"/>
      <c r="M238" s="229"/>
      <c r="N238" s="229" t="s">
        <v>74</v>
      </c>
      <c r="O238" s="72" t="str">
        <f ca="1">IFERROR(__xludf.DUMMYFUNCTION("join("", "", query('Snowball (Gleison)'!A:D,""select A where D contains '"" &amp; upper(F238) &amp; ""'"", 0))"),"#N/A")</f>
        <v>#N/A</v>
      </c>
    </row>
    <row r="239" spans="1:15" ht="114.75" x14ac:dyDescent="0.25">
      <c r="A239" s="239" t="s">
        <v>3711</v>
      </c>
      <c r="B239" s="184">
        <v>2008</v>
      </c>
      <c r="C239" s="184" t="s">
        <v>396</v>
      </c>
      <c r="D239" s="229" t="s">
        <v>3712</v>
      </c>
      <c r="E239" s="229" t="s">
        <v>3713</v>
      </c>
      <c r="F239" s="229" t="s">
        <v>3714</v>
      </c>
      <c r="G239" s="229" t="s">
        <v>3715</v>
      </c>
      <c r="H239" s="229" t="s">
        <v>3716</v>
      </c>
      <c r="I239" s="229" t="s">
        <v>3717</v>
      </c>
      <c r="J239" s="229" t="s">
        <v>60</v>
      </c>
      <c r="K239" s="229" t="s">
        <v>144</v>
      </c>
      <c r="L239" s="229" t="s">
        <v>60</v>
      </c>
      <c r="M239" s="229"/>
      <c r="N239" s="229"/>
      <c r="O239" s="72" t="str">
        <f ca="1">IFERROR(__xludf.DUMMYFUNCTION("join("", "", query('Snowball (Gleison)'!A:D,""select A where D contains '"" &amp; upper(F239) &amp; ""'"", 0))"),"#N/A")</f>
        <v>#N/A</v>
      </c>
    </row>
    <row r="240" spans="1:15" ht="102" x14ac:dyDescent="0.25">
      <c r="A240" s="239" t="s">
        <v>838</v>
      </c>
      <c r="B240" s="92">
        <v>2008</v>
      </c>
      <c r="C240" s="92" t="s">
        <v>396</v>
      </c>
      <c r="D240" s="80" t="s">
        <v>839</v>
      </c>
      <c r="E240" s="80" t="s">
        <v>840</v>
      </c>
      <c r="F240" s="80" t="s">
        <v>841</v>
      </c>
      <c r="G240" s="80" t="s">
        <v>3718</v>
      </c>
      <c r="H240" s="80" t="s">
        <v>842</v>
      </c>
      <c r="I240" s="80" t="s">
        <v>229</v>
      </c>
      <c r="J240" s="80" t="s">
        <v>51</v>
      </c>
      <c r="K240" s="80"/>
      <c r="L240" s="80"/>
      <c r="M240" s="229"/>
      <c r="N240" s="229"/>
      <c r="O240" s="72" t="str">
        <f ca="1">IFERROR(__xludf.DUMMYFUNCTION("join("", "", query('Snowball (Gleison)'!A:D,""select A where D contains '"" &amp; upper(F240) &amp; ""'"", 0))"),"#N/A")</f>
        <v>#N/A</v>
      </c>
    </row>
    <row r="241" spans="1:15" ht="102" x14ac:dyDescent="0.25">
      <c r="A241" s="239" t="s">
        <v>843</v>
      </c>
      <c r="B241" s="92">
        <v>2008</v>
      </c>
      <c r="C241" s="92" t="s">
        <v>146</v>
      </c>
      <c r="D241" s="80" t="s">
        <v>844</v>
      </c>
      <c r="E241" s="80" t="s">
        <v>845</v>
      </c>
      <c r="F241" s="80" t="s">
        <v>846</v>
      </c>
      <c r="G241" s="80" t="s">
        <v>3719</v>
      </c>
      <c r="H241" s="80" t="s">
        <v>842</v>
      </c>
      <c r="I241" s="80" t="s">
        <v>229</v>
      </c>
      <c r="J241" s="80" t="s">
        <v>51</v>
      </c>
      <c r="K241" s="80"/>
      <c r="L241" s="80"/>
      <c r="M241" s="229"/>
      <c r="N241" s="229"/>
      <c r="O241" s="72" t="str">
        <f ca="1">IFERROR(__xludf.DUMMYFUNCTION("join("", "", query('Snowball (Gleison)'!A:D,""select A where D contains '"" &amp; upper(F241) &amp; ""'"", 0))"),"#N/A")</f>
        <v>#N/A</v>
      </c>
    </row>
    <row r="242" spans="1:15" ht="114.75" x14ac:dyDescent="0.25">
      <c r="A242" s="239" t="s">
        <v>849</v>
      </c>
      <c r="B242" s="92">
        <v>2008</v>
      </c>
      <c r="C242" s="92" t="s">
        <v>207</v>
      </c>
      <c r="D242" s="80" t="s">
        <v>850</v>
      </c>
      <c r="E242" s="80" t="s">
        <v>851</v>
      </c>
      <c r="F242" s="80" t="s">
        <v>852</v>
      </c>
      <c r="G242" s="80" t="s">
        <v>3720</v>
      </c>
      <c r="H242" s="80" t="s">
        <v>853</v>
      </c>
      <c r="I242" s="80" t="s">
        <v>521</v>
      </c>
      <c r="J242" s="80" t="s">
        <v>53</v>
      </c>
      <c r="K242" s="80"/>
      <c r="L242" s="80"/>
      <c r="M242" s="229"/>
      <c r="N242" s="229"/>
      <c r="O242" s="72" t="str">
        <f ca="1">IFERROR(__xludf.DUMMYFUNCTION("join("", "", query('Snowball (Gleison)'!A:D,""select A where D contains '"" &amp; upper(F242) &amp; ""'"", 0))"),"#N/A")</f>
        <v>#N/A</v>
      </c>
    </row>
    <row r="243" spans="1:15" ht="76.5" x14ac:dyDescent="0.25">
      <c r="A243" s="239" t="s">
        <v>3721</v>
      </c>
      <c r="B243" s="184">
        <v>2008</v>
      </c>
      <c r="C243" s="184" t="s">
        <v>290</v>
      </c>
      <c r="D243" s="229" t="s">
        <v>3722</v>
      </c>
      <c r="E243" s="229" t="s">
        <v>3723</v>
      </c>
      <c r="F243" s="229" t="s">
        <v>3724</v>
      </c>
      <c r="G243" s="229" t="s">
        <v>3725</v>
      </c>
      <c r="H243" s="229" t="s">
        <v>3726</v>
      </c>
      <c r="I243" s="229" t="s">
        <v>3727</v>
      </c>
      <c r="J243" s="229" t="s">
        <v>74</v>
      </c>
      <c r="K243" s="229" t="s">
        <v>665</v>
      </c>
      <c r="L243" s="229" t="s">
        <v>74</v>
      </c>
      <c r="M243" s="229"/>
      <c r="N243" s="229" t="s">
        <v>74</v>
      </c>
      <c r="O243" s="72" t="str">
        <f ca="1">IFERROR(__xludf.DUMMYFUNCTION("join("", "", query('Snowball (Gleison)'!A:D,""select A where D contains '"" &amp; upper(F243) &amp; ""'"", 0))"),"#N/A")</f>
        <v>#N/A</v>
      </c>
    </row>
    <row r="244" spans="1:15" ht="165.75" x14ac:dyDescent="0.25">
      <c r="A244" s="239" t="s">
        <v>856</v>
      </c>
      <c r="B244" s="92">
        <v>2008</v>
      </c>
      <c r="C244" s="92" t="s">
        <v>396</v>
      </c>
      <c r="D244" s="80" t="s">
        <v>857</v>
      </c>
      <c r="E244" s="80" t="s">
        <v>858</v>
      </c>
      <c r="F244" s="80" t="s">
        <v>859</v>
      </c>
      <c r="G244" s="80" t="s">
        <v>3728</v>
      </c>
      <c r="H244" s="80" t="s">
        <v>860</v>
      </c>
      <c r="I244" s="80" t="s">
        <v>652</v>
      </c>
      <c r="J244" s="80" t="s">
        <v>57</v>
      </c>
      <c r="K244" s="80"/>
      <c r="L244" s="80"/>
      <c r="M244" s="229"/>
      <c r="N244" s="229"/>
      <c r="O244" s="72" t="str">
        <f ca="1">IFERROR(__xludf.DUMMYFUNCTION("join("", "", query('Snowball (Gleison)'!A:D,""select A where D contains '"" &amp; upper(F244) &amp; ""'"", 0))"),"#N/A")</f>
        <v>#N/A</v>
      </c>
    </row>
    <row r="245" spans="1:15" ht="102" x14ac:dyDescent="0.25">
      <c r="A245" s="240" t="s">
        <v>3729</v>
      </c>
      <c r="B245" s="215">
        <v>2008</v>
      </c>
      <c r="C245" s="215" t="s">
        <v>125</v>
      </c>
      <c r="D245" s="211" t="s">
        <v>3730</v>
      </c>
      <c r="E245" s="211" t="s">
        <v>3731</v>
      </c>
      <c r="F245" s="211" t="s">
        <v>3732</v>
      </c>
      <c r="G245" s="211" t="s">
        <v>3733</v>
      </c>
      <c r="H245" s="211" t="s">
        <v>3734</v>
      </c>
      <c r="I245" s="211" t="s">
        <v>3735</v>
      </c>
      <c r="J245" s="211" t="s">
        <v>72</v>
      </c>
      <c r="K245" s="229"/>
      <c r="L245" s="229"/>
      <c r="M245" s="229" t="s">
        <v>2905</v>
      </c>
      <c r="N245" s="229" t="s">
        <v>60</v>
      </c>
      <c r="O245" s="72" t="str">
        <f ca="1">IFERROR(__xludf.DUMMYFUNCTION("join("", "", query('Snowball (Gleison)'!A:D,""select A where D contains '"" &amp; upper(F245) &amp; ""'"", 0))"),"#N/A")</f>
        <v>#N/A</v>
      </c>
    </row>
    <row r="246" spans="1:15" ht="140.25" x14ac:dyDescent="0.25">
      <c r="A246" s="239" t="s">
        <v>862</v>
      </c>
      <c r="B246" s="92">
        <v>2008</v>
      </c>
      <c r="C246" s="92" t="s">
        <v>207</v>
      </c>
      <c r="D246" s="80" t="s">
        <v>863</v>
      </c>
      <c r="E246" s="80" t="s">
        <v>864</v>
      </c>
      <c r="F246" s="80" t="s">
        <v>865</v>
      </c>
      <c r="G246" s="80" t="s">
        <v>3736</v>
      </c>
      <c r="H246" s="80" t="s">
        <v>2427</v>
      </c>
      <c r="I246" s="80" t="s">
        <v>229</v>
      </c>
      <c r="J246" s="80" t="s">
        <v>51</v>
      </c>
      <c r="K246" s="80"/>
      <c r="L246" s="80"/>
      <c r="M246" s="229"/>
      <c r="N246" s="229"/>
      <c r="O246" s="72" t="str">
        <f ca="1">IFERROR(__xludf.DUMMYFUNCTION("join("", "", query('Snowball (Gleison)'!A:D,""select A where D contains '"" &amp; upper(F246) &amp; ""'"", 0))"),"240")</f>
        <v>240</v>
      </c>
    </row>
    <row r="247" spans="1:15" ht="76.5" x14ac:dyDescent="0.25">
      <c r="A247" s="239" t="s">
        <v>867</v>
      </c>
      <c r="B247" s="92">
        <v>2008</v>
      </c>
      <c r="C247" s="92" t="s">
        <v>89</v>
      </c>
      <c r="D247" s="80" t="s">
        <v>868</v>
      </c>
      <c r="E247" s="80" t="s">
        <v>869</v>
      </c>
      <c r="F247" s="80" t="s">
        <v>870</v>
      </c>
      <c r="G247" s="80" t="s">
        <v>3737</v>
      </c>
      <c r="H247" s="80" t="s">
        <v>871</v>
      </c>
      <c r="I247" s="80" t="s">
        <v>164</v>
      </c>
      <c r="J247" s="80" t="s">
        <v>57</v>
      </c>
      <c r="K247" s="80"/>
      <c r="L247" s="80"/>
      <c r="M247" s="229"/>
      <c r="N247" s="229"/>
      <c r="O247" s="72" t="str">
        <f ca="1">IFERROR(__xludf.DUMMYFUNCTION("join("", "", query('Snowball (Gleison)'!A:D,""select A where D contains '"" &amp; upper(F247) &amp; ""'"", 0))"),"#N/A")</f>
        <v>#N/A</v>
      </c>
    </row>
    <row r="248" spans="1:15" ht="102" x14ac:dyDescent="0.25">
      <c r="A248" s="240">
        <v>2008.22</v>
      </c>
      <c r="B248" s="184">
        <v>2008</v>
      </c>
      <c r="C248" s="184" t="s">
        <v>611</v>
      </c>
      <c r="D248" s="229" t="s">
        <v>3738</v>
      </c>
      <c r="E248" s="229" t="s">
        <v>3739</v>
      </c>
      <c r="F248" s="229" t="s">
        <v>3740</v>
      </c>
      <c r="G248" s="229" t="s">
        <v>3741</v>
      </c>
      <c r="H248" s="229" t="s">
        <v>3742</v>
      </c>
      <c r="I248" s="229" t="s">
        <v>3743</v>
      </c>
      <c r="J248" s="229" t="s">
        <v>72</v>
      </c>
      <c r="K248" s="229" t="s">
        <v>2995</v>
      </c>
      <c r="L248" s="229" t="s">
        <v>72</v>
      </c>
      <c r="M248" s="229"/>
      <c r="N248" s="229"/>
      <c r="O248" s="72" t="str">
        <f ca="1">IFERROR(__xludf.DUMMYFUNCTION("join("", "", query('Snowball (Gleison)'!A:D,""select A where D contains '"" &amp; upper(F248) &amp; ""'"", 0))"),"#N/A")</f>
        <v>#N/A</v>
      </c>
    </row>
    <row r="249" spans="1:15" ht="153" x14ac:dyDescent="0.25">
      <c r="A249" s="239">
        <v>2008.23</v>
      </c>
      <c r="B249" s="184">
        <v>2008</v>
      </c>
      <c r="C249" s="184" t="s">
        <v>89</v>
      </c>
      <c r="D249" s="229" t="s">
        <v>3744</v>
      </c>
      <c r="E249" s="229" t="s">
        <v>3745</v>
      </c>
      <c r="F249" s="229" t="s">
        <v>3746</v>
      </c>
      <c r="G249" s="229" t="s">
        <v>3747</v>
      </c>
      <c r="H249" s="229" t="s">
        <v>3748</v>
      </c>
      <c r="I249" s="229" t="s">
        <v>3749</v>
      </c>
      <c r="J249" s="229" t="s">
        <v>74</v>
      </c>
      <c r="K249" s="229" t="s">
        <v>665</v>
      </c>
      <c r="L249" s="229" t="s">
        <v>74</v>
      </c>
      <c r="M249" s="229"/>
      <c r="N249" s="229" t="s">
        <v>74</v>
      </c>
      <c r="O249" s="72" t="str">
        <f ca="1">IFERROR(__xludf.DUMMYFUNCTION("join("", "", query('Snowball (Gleison)'!A:D,""select A where D contains '"" &amp; upper(F249) &amp; ""'"", 0))"),"#N/A")</f>
        <v>#N/A</v>
      </c>
    </row>
    <row r="250" spans="1:15" ht="102" x14ac:dyDescent="0.25">
      <c r="A250" s="240">
        <v>2008.24</v>
      </c>
      <c r="B250" s="215">
        <v>2008</v>
      </c>
      <c r="C250" s="215" t="s">
        <v>954</v>
      </c>
      <c r="D250" s="211" t="s">
        <v>3750</v>
      </c>
      <c r="E250" s="211" t="s">
        <v>3751</v>
      </c>
      <c r="F250" s="211" t="s">
        <v>3752</v>
      </c>
      <c r="G250" s="211" t="s">
        <v>3753</v>
      </c>
      <c r="H250" s="211" t="s">
        <v>3754</v>
      </c>
      <c r="I250" s="211" t="s">
        <v>3735</v>
      </c>
      <c r="J250" s="211" t="s">
        <v>72</v>
      </c>
      <c r="K250" s="229"/>
      <c r="L250" s="229"/>
      <c r="M250" s="229" t="s">
        <v>2905</v>
      </c>
      <c r="N250" s="229" t="s">
        <v>60</v>
      </c>
      <c r="O250" s="72" t="str">
        <f ca="1">IFERROR(__xludf.DUMMYFUNCTION("join("", "", query('Snowball (Gleison)'!A:D,""select A where D contains '"" &amp; upper(F250) &amp; ""'"", 0))"),"#N/A")</f>
        <v>#N/A</v>
      </c>
    </row>
    <row r="251" spans="1:15" ht="165.75" x14ac:dyDescent="0.25">
      <c r="A251" s="239">
        <v>2008.25</v>
      </c>
      <c r="B251" s="92">
        <v>2008</v>
      </c>
      <c r="C251" s="92" t="s">
        <v>146</v>
      </c>
      <c r="D251" s="80" t="s">
        <v>872</v>
      </c>
      <c r="E251" s="80" t="s">
        <v>873</v>
      </c>
      <c r="F251" s="80" t="s">
        <v>874</v>
      </c>
      <c r="G251" s="80" t="s">
        <v>3755</v>
      </c>
      <c r="H251" s="80" t="s">
        <v>3756</v>
      </c>
      <c r="I251" s="80" t="s">
        <v>652</v>
      </c>
      <c r="J251" s="80" t="s">
        <v>57</v>
      </c>
      <c r="K251" s="80"/>
      <c r="L251" s="80"/>
      <c r="M251" s="229"/>
      <c r="N251" s="229"/>
      <c r="O251" s="72" t="str">
        <f ca="1">IFERROR(__xludf.DUMMYFUNCTION("join("", "", query('Snowball (Gleison)'!A:D,""select A where D contains '"" &amp; upper(F251) &amp; ""'"", 0))"),"#N/A")</f>
        <v>#N/A</v>
      </c>
    </row>
    <row r="252" spans="1:15" ht="178.5" x14ac:dyDescent="0.25">
      <c r="A252" s="239">
        <v>2008.26</v>
      </c>
      <c r="B252" s="92">
        <v>2008</v>
      </c>
      <c r="C252" s="92" t="s">
        <v>125</v>
      </c>
      <c r="D252" s="80" t="s">
        <v>876</v>
      </c>
      <c r="E252" s="80" t="s">
        <v>877</v>
      </c>
      <c r="F252" s="80" t="s">
        <v>878</v>
      </c>
      <c r="G252" s="80" t="s">
        <v>3757</v>
      </c>
      <c r="H252" s="80" t="s">
        <v>879</v>
      </c>
      <c r="I252" s="80" t="s">
        <v>652</v>
      </c>
      <c r="J252" s="80" t="s">
        <v>57</v>
      </c>
      <c r="K252" s="229"/>
      <c r="L252" s="229"/>
      <c r="M252" s="227" t="s">
        <v>3089</v>
      </c>
      <c r="N252" s="227" t="s">
        <v>57</v>
      </c>
      <c r="O252" s="72" t="str">
        <f ca="1">IFERROR(__xludf.DUMMYFUNCTION("join("", "", query('Snowball (Gleison)'!A:D,""select A where D contains '"" &amp; upper(F252) &amp; ""'"", 0))"),"#N/A")</f>
        <v>#N/A</v>
      </c>
    </row>
    <row r="253" spans="1:15" ht="102" x14ac:dyDescent="0.25">
      <c r="A253" s="240">
        <v>2008.27</v>
      </c>
      <c r="B253" s="184">
        <v>2008</v>
      </c>
      <c r="C253" s="184" t="s">
        <v>106</v>
      </c>
      <c r="D253" s="229" t="s">
        <v>3758</v>
      </c>
      <c r="E253" s="229" t="s">
        <v>3759</v>
      </c>
      <c r="F253" s="229" t="s">
        <v>3760</v>
      </c>
      <c r="G253" s="229" t="s">
        <v>3761</v>
      </c>
      <c r="H253" s="229" t="s">
        <v>3762</v>
      </c>
      <c r="I253" s="229" t="s">
        <v>3763</v>
      </c>
      <c r="J253" s="229" t="s">
        <v>72</v>
      </c>
      <c r="K253" s="229" t="s">
        <v>2995</v>
      </c>
      <c r="L253" s="229" t="s">
        <v>72</v>
      </c>
      <c r="M253" s="229"/>
      <c r="N253" s="229"/>
      <c r="O253" s="72" t="str">
        <f ca="1">IFERROR(__xludf.DUMMYFUNCTION("join("", "", query('Snowball (Gleison)'!A:D,""select A where D contains '"" &amp; upper(F253) &amp; ""'"", 0))"),"#N/A")</f>
        <v>#N/A</v>
      </c>
    </row>
    <row r="254" spans="1:15" ht="89.25" x14ac:dyDescent="0.25">
      <c r="A254" s="239">
        <v>2008.28</v>
      </c>
      <c r="B254" s="92">
        <v>2008</v>
      </c>
      <c r="C254" s="92" t="s">
        <v>106</v>
      </c>
      <c r="D254" s="80" t="s">
        <v>880</v>
      </c>
      <c r="E254" s="80" t="s">
        <v>881</v>
      </c>
      <c r="F254" s="80" t="s">
        <v>882</v>
      </c>
      <c r="G254" s="80" t="s">
        <v>3764</v>
      </c>
      <c r="H254" s="80" t="s">
        <v>883</v>
      </c>
      <c r="I254" s="80" t="s">
        <v>521</v>
      </c>
      <c r="J254" s="80" t="s">
        <v>53</v>
      </c>
      <c r="K254" s="80"/>
      <c r="L254" s="80"/>
      <c r="M254" s="229"/>
      <c r="N254" s="229"/>
      <c r="O254" s="72" t="str">
        <f ca="1">IFERROR(__xludf.DUMMYFUNCTION("join("", "", query('Snowball (Gleison)'!A:D,""select A where D contains '"" &amp; upper(F254) &amp; ""'"", 0))"),"#N/A")</f>
        <v>#N/A</v>
      </c>
    </row>
    <row r="255" spans="1:15" ht="153" x14ac:dyDescent="0.25">
      <c r="A255" s="239">
        <v>2008.29</v>
      </c>
      <c r="B255" s="92">
        <v>2008</v>
      </c>
      <c r="C255" s="92" t="s">
        <v>611</v>
      </c>
      <c r="D255" s="80" t="s">
        <v>886</v>
      </c>
      <c r="E255" s="80" t="s">
        <v>887</v>
      </c>
      <c r="F255" s="80" t="s">
        <v>888</v>
      </c>
      <c r="G255" s="80" t="s">
        <v>3765</v>
      </c>
      <c r="H255" s="80" t="s">
        <v>889</v>
      </c>
      <c r="I255" s="80" t="s">
        <v>164</v>
      </c>
      <c r="J255" s="80" t="s">
        <v>57</v>
      </c>
      <c r="K255" s="229"/>
      <c r="L255" s="229"/>
      <c r="M255" s="229"/>
      <c r="N255" s="229"/>
      <c r="O255" s="72" t="str">
        <f ca="1">IFERROR(__xludf.DUMMYFUNCTION("join("", "", query('Snowball (Gleison)'!A:D,""select A where D contains '"" &amp; upper(F255) &amp; ""'"", 0))"),"#N/A")</f>
        <v>#N/A</v>
      </c>
    </row>
    <row r="256" spans="1:15" ht="114.75" x14ac:dyDescent="0.25">
      <c r="A256" s="239">
        <v>2008.3</v>
      </c>
      <c r="B256" s="184">
        <v>2008</v>
      </c>
      <c r="C256" s="184" t="s">
        <v>3766</v>
      </c>
      <c r="D256" s="229" t="s">
        <v>3767</v>
      </c>
      <c r="E256" s="229" t="s">
        <v>3768</v>
      </c>
      <c r="F256" s="229" t="s">
        <v>3769</v>
      </c>
      <c r="G256" s="229" t="s">
        <v>3770</v>
      </c>
      <c r="H256" s="229" t="s">
        <v>3771</v>
      </c>
      <c r="I256" s="229" t="s">
        <v>3772</v>
      </c>
      <c r="J256" s="229" t="s">
        <v>60</v>
      </c>
      <c r="K256" s="229"/>
      <c r="L256" s="229"/>
      <c r="M256" s="229"/>
      <c r="N256" s="229" t="s">
        <v>60</v>
      </c>
      <c r="O256" s="72" t="str">
        <f ca="1">IFERROR(__xludf.DUMMYFUNCTION("join("", "", query('Snowball (Gleison)'!A:D,""select A where D contains '"" &amp; upper(F256) &amp; ""'"", 0))"),"#N/A")</f>
        <v>#N/A</v>
      </c>
    </row>
    <row r="257" spans="1:15" ht="76.5" x14ac:dyDescent="0.25">
      <c r="A257" s="239">
        <v>2008.31</v>
      </c>
      <c r="B257" s="92">
        <v>2008</v>
      </c>
      <c r="C257" s="92" t="s">
        <v>891</v>
      </c>
      <c r="D257" s="80" t="s">
        <v>892</v>
      </c>
      <c r="E257" s="80" t="s">
        <v>893</v>
      </c>
      <c r="F257" s="80" t="s">
        <v>894</v>
      </c>
      <c r="G257" s="80" t="s">
        <v>3773</v>
      </c>
      <c r="H257" s="80" t="s">
        <v>895</v>
      </c>
      <c r="I257" s="80" t="s">
        <v>652</v>
      </c>
      <c r="J257" s="80" t="s">
        <v>57</v>
      </c>
      <c r="K257" s="80"/>
      <c r="L257" s="80"/>
      <c r="M257" s="229"/>
      <c r="N257" s="229"/>
      <c r="O257" s="72" t="str">
        <f ca="1">IFERROR(__xludf.DUMMYFUNCTION("join("", "", query('Snowball (Gleison)'!A:D,""select A where D contains '"" &amp; upper(F257) &amp; ""'"", 0))"),"244")</f>
        <v>244</v>
      </c>
    </row>
    <row r="258" spans="1:15" ht="127.5" x14ac:dyDescent="0.25">
      <c r="A258" s="239">
        <v>2008.32</v>
      </c>
      <c r="B258" s="92">
        <v>2008</v>
      </c>
      <c r="C258" s="92" t="s">
        <v>125</v>
      </c>
      <c r="D258" s="80" t="s">
        <v>897</v>
      </c>
      <c r="E258" s="80" t="s">
        <v>898</v>
      </c>
      <c r="F258" s="80" t="s">
        <v>899</v>
      </c>
      <c r="G258" s="80" t="s">
        <v>3774</v>
      </c>
      <c r="H258" s="80" t="s">
        <v>900</v>
      </c>
      <c r="I258" s="80" t="s">
        <v>347</v>
      </c>
      <c r="J258" s="80" t="s">
        <v>55</v>
      </c>
      <c r="K258" s="229"/>
      <c r="L258" s="229"/>
      <c r="M258" s="227" t="s">
        <v>3775</v>
      </c>
      <c r="N258" s="227" t="s">
        <v>55</v>
      </c>
      <c r="O258" s="72" t="str">
        <f ca="1">IFERROR(__xludf.DUMMYFUNCTION("join("", "", query('Snowball (Gleison)'!A:D,""select A where D contains '"" &amp; upper(F258) &amp; ""'"", 0))"),"#N/A")</f>
        <v>#N/A</v>
      </c>
    </row>
    <row r="259" spans="1:15" ht="140.25" x14ac:dyDescent="0.25">
      <c r="A259" s="240">
        <v>2008.33</v>
      </c>
      <c r="B259" s="184">
        <v>2008</v>
      </c>
      <c r="C259" s="184" t="s">
        <v>611</v>
      </c>
      <c r="D259" s="229" t="s">
        <v>3776</v>
      </c>
      <c r="E259" s="229" t="s">
        <v>3777</v>
      </c>
      <c r="F259" s="229" t="s">
        <v>3778</v>
      </c>
      <c r="G259" s="229" t="s">
        <v>3779</v>
      </c>
      <c r="H259" s="229" t="s">
        <v>3780</v>
      </c>
      <c r="I259" s="229" t="s">
        <v>3781</v>
      </c>
      <c r="J259" s="229" t="s">
        <v>3782</v>
      </c>
      <c r="K259" s="229" t="s">
        <v>3783</v>
      </c>
      <c r="L259" s="229" t="s">
        <v>3782</v>
      </c>
      <c r="M259" s="229"/>
      <c r="N259" s="229"/>
      <c r="O259" s="72" t="str">
        <f ca="1">IFERROR(__xludf.DUMMYFUNCTION("join("", "", query('Snowball (Gleison)'!A:D,""select A where D contains '"" &amp; upper(F259) &amp; ""'"", 0))"),"#N/A")</f>
        <v>#N/A</v>
      </c>
    </row>
    <row r="260" spans="1:15" ht="76.5" x14ac:dyDescent="0.25">
      <c r="A260" s="191" t="s">
        <v>896</v>
      </c>
      <c r="B260" s="92">
        <v>2008</v>
      </c>
      <c r="C260" s="92" t="s">
        <v>493</v>
      </c>
      <c r="D260" s="80" t="s">
        <v>903</v>
      </c>
      <c r="E260" s="80" t="s">
        <v>904</v>
      </c>
      <c r="F260" s="80" t="s">
        <v>905</v>
      </c>
      <c r="G260" s="80" t="s">
        <v>3784</v>
      </c>
      <c r="H260" s="80" t="s">
        <v>906</v>
      </c>
      <c r="I260" s="80" t="s">
        <v>652</v>
      </c>
      <c r="J260" s="80" t="s">
        <v>57</v>
      </c>
      <c r="K260" s="80"/>
      <c r="L260" s="80"/>
      <c r="M260" s="229"/>
      <c r="N260" s="229"/>
      <c r="O260" s="72" t="str">
        <f ca="1">IFERROR(__xludf.DUMMYFUNCTION("join("", "", query('Snowball (Gleison)'!A:D,""select A where D contains '"" &amp; upper(F260) &amp; ""'"", 0))"),"#N/A")</f>
        <v>#N/A</v>
      </c>
    </row>
    <row r="261" spans="1:15" ht="102" x14ac:dyDescent="0.25">
      <c r="A261" s="191" t="s">
        <v>902</v>
      </c>
      <c r="B261" s="92">
        <v>2008</v>
      </c>
      <c r="C261" s="92" t="s">
        <v>207</v>
      </c>
      <c r="D261" s="80" t="s">
        <v>909</v>
      </c>
      <c r="E261" s="80" t="s">
        <v>605</v>
      </c>
      <c r="F261" s="80" t="s">
        <v>3785</v>
      </c>
      <c r="G261" s="80" t="s">
        <v>3786</v>
      </c>
      <c r="H261" s="80" t="s">
        <v>910</v>
      </c>
      <c r="I261" s="80" t="s">
        <v>521</v>
      </c>
      <c r="J261" s="80" t="s">
        <v>53</v>
      </c>
      <c r="K261" s="80"/>
      <c r="L261" s="80"/>
      <c r="M261" s="229"/>
      <c r="N261" s="229"/>
      <c r="O261" s="72" t="str">
        <f ca="1">IFERROR(__xludf.DUMMYFUNCTION("join("", "", query('Snowball (Gleison)'!A:D,""select A where D contains '"" &amp; upper(F261) &amp; ""'"", 0))"),"#N/A")</f>
        <v>#N/A</v>
      </c>
    </row>
    <row r="262" spans="1:15" ht="165.75" x14ac:dyDescent="0.25">
      <c r="A262" s="191" t="s">
        <v>908</v>
      </c>
      <c r="B262" s="92">
        <v>2008</v>
      </c>
      <c r="C262" s="92" t="s">
        <v>106</v>
      </c>
      <c r="D262" s="80" t="s">
        <v>914</v>
      </c>
      <c r="E262" s="80" t="s">
        <v>915</v>
      </c>
      <c r="F262" s="80" t="s">
        <v>916</v>
      </c>
      <c r="G262" s="80" t="s">
        <v>3787</v>
      </c>
      <c r="H262" s="80" t="s">
        <v>917</v>
      </c>
      <c r="I262" s="80" t="s">
        <v>521</v>
      </c>
      <c r="J262" s="80" t="s">
        <v>53</v>
      </c>
      <c r="K262" s="80"/>
      <c r="L262" s="80"/>
      <c r="M262" s="229"/>
      <c r="N262" s="229"/>
      <c r="O262" s="72" t="str">
        <f ca="1">IFERROR(__xludf.DUMMYFUNCTION("join("", "", query('Snowball (Gleison)'!A:D,""select A where D contains '"" &amp; upper(F262) &amp; ""'"", 0))"),"#N/A")</f>
        <v>#N/A</v>
      </c>
    </row>
    <row r="263" spans="1:15" ht="76.5" x14ac:dyDescent="0.25">
      <c r="A263" s="191" t="s">
        <v>913</v>
      </c>
      <c r="B263" s="92">
        <v>2008</v>
      </c>
      <c r="C263" s="92" t="s">
        <v>214</v>
      </c>
      <c r="D263" s="80" t="s">
        <v>920</v>
      </c>
      <c r="E263" s="80" t="s">
        <v>921</v>
      </c>
      <c r="F263" s="80" t="s">
        <v>922</v>
      </c>
      <c r="G263" s="80" t="s">
        <v>3788</v>
      </c>
      <c r="H263" s="80" t="s">
        <v>923</v>
      </c>
      <c r="I263" s="80" t="s">
        <v>652</v>
      </c>
      <c r="J263" s="80" t="s">
        <v>57</v>
      </c>
      <c r="K263" s="80"/>
      <c r="L263" s="80"/>
      <c r="M263" s="229"/>
      <c r="N263" s="229"/>
      <c r="O263" s="72" t="str">
        <f ca="1">IFERROR(__xludf.DUMMYFUNCTION("join("", "", query('Snowball (Gleison)'!A:D,""select A where D contains '"" &amp; upper(F263) &amp; ""'"", 0))"),"#N/A")</f>
        <v>#N/A</v>
      </c>
    </row>
    <row r="264" spans="1:15" ht="76.5" x14ac:dyDescent="0.25">
      <c r="A264" s="191" t="s">
        <v>919</v>
      </c>
      <c r="B264" s="92">
        <v>2008</v>
      </c>
      <c r="C264" s="92" t="s">
        <v>214</v>
      </c>
      <c r="D264" s="80" t="s">
        <v>926</v>
      </c>
      <c r="E264" s="80" t="s">
        <v>927</v>
      </c>
      <c r="F264" s="80" t="s">
        <v>928</v>
      </c>
      <c r="G264" s="80" t="s">
        <v>3789</v>
      </c>
      <c r="H264" s="80" t="s">
        <v>929</v>
      </c>
      <c r="I264" s="80" t="s">
        <v>164</v>
      </c>
      <c r="J264" s="80" t="s">
        <v>57</v>
      </c>
      <c r="K264" s="80"/>
      <c r="L264" s="80"/>
      <c r="M264" s="229"/>
      <c r="N264" s="229"/>
      <c r="O264" s="72" t="str">
        <f ca="1">IFERROR(__xludf.DUMMYFUNCTION("join("", "", query('Snowball (Gleison)'!A:D,""select A where D contains '"" &amp; upper(F264) &amp; ""'"", 0))"),"250")</f>
        <v>250</v>
      </c>
    </row>
    <row r="265" spans="1:15" ht="127.5" x14ac:dyDescent="0.25">
      <c r="A265" s="191" t="s">
        <v>925</v>
      </c>
      <c r="B265" s="92">
        <v>2008</v>
      </c>
      <c r="C265" s="92" t="s">
        <v>138</v>
      </c>
      <c r="D265" s="80" t="s">
        <v>931</v>
      </c>
      <c r="E265" s="80" t="s">
        <v>932</v>
      </c>
      <c r="F265" s="80" t="s">
        <v>933</v>
      </c>
      <c r="G265" s="80" t="s">
        <v>3790</v>
      </c>
      <c r="H265" s="80" t="s">
        <v>934</v>
      </c>
      <c r="I265" s="80" t="s">
        <v>652</v>
      </c>
      <c r="J265" s="80" t="s">
        <v>57</v>
      </c>
      <c r="K265" s="80"/>
      <c r="L265" s="80"/>
      <c r="M265" s="229"/>
      <c r="N265" s="229"/>
      <c r="O265" s="72" t="str">
        <f ca="1">IFERROR(__xludf.DUMMYFUNCTION("join("", "", query('Snowball (Gleison)'!A:D,""select A where D contains '"" &amp; upper(F265) &amp; ""'"", 0))"),"#N/A")</f>
        <v>#N/A</v>
      </c>
    </row>
    <row r="266" spans="1:15" ht="140.25" x14ac:dyDescent="0.25">
      <c r="A266" s="191" t="s">
        <v>930</v>
      </c>
      <c r="B266" s="92">
        <v>2008</v>
      </c>
      <c r="C266" s="92" t="s">
        <v>214</v>
      </c>
      <c r="D266" s="80" t="s">
        <v>936</v>
      </c>
      <c r="E266" s="80" t="s">
        <v>937</v>
      </c>
      <c r="F266" s="80" t="s">
        <v>938</v>
      </c>
      <c r="G266" s="80" t="s">
        <v>3791</v>
      </c>
      <c r="H266" s="80" t="s">
        <v>939</v>
      </c>
      <c r="I266" s="80" t="s">
        <v>164</v>
      </c>
      <c r="J266" s="80" t="s">
        <v>57</v>
      </c>
      <c r="K266" s="80"/>
      <c r="L266" s="80"/>
      <c r="M266" s="229"/>
      <c r="N266" s="229"/>
      <c r="O266" s="72" t="str">
        <f ca="1">IFERROR(__xludf.DUMMYFUNCTION("join("", "", query('Snowball (Gleison)'!A:D,""select A where D contains '"" &amp; upper(F266) &amp; ""'"", 0))"),"#VALUE!")</f>
        <v>#VALUE!</v>
      </c>
    </row>
    <row r="267" spans="1:15" ht="153" x14ac:dyDescent="0.25">
      <c r="A267" s="239" t="s">
        <v>942</v>
      </c>
      <c r="B267" s="92">
        <v>2007</v>
      </c>
      <c r="C267" s="92" t="s">
        <v>396</v>
      </c>
      <c r="D267" s="80" t="s">
        <v>943</v>
      </c>
      <c r="E267" s="80" t="s">
        <v>944</v>
      </c>
      <c r="F267" s="80" t="s">
        <v>945</v>
      </c>
      <c r="G267" s="80" t="s">
        <v>3792</v>
      </c>
      <c r="H267" s="80" t="s">
        <v>946</v>
      </c>
      <c r="I267" s="80" t="s">
        <v>164</v>
      </c>
      <c r="J267" s="80" t="s">
        <v>57</v>
      </c>
      <c r="K267" s="80"/>
      <c r="L267" s="80"/>
      <c r="M267" s="229"/>
      <c r="N267" s="229"/>
      <c r="O267" s="72" t="str">
        <f ca="1">IFERROR(__xludf.DUMMYFUNCTION("join("", "", query('Snowball (Gleison)'!A:D,""select A where D contains '"" &amp; upper(F267) &amp; ""'"", 0))"),"252")</f>
        <v>252</v>
      </c>
    </row>
    <row r="268" spans="1:15" ht="153" x14ac:dyDescent="0.25">
      <c r="A268" s="239" t="s">
        <v>947</v>
      </c>
      <c r="B268" s="92">
        <v>2007</v>
      </c>
      <c r="C268" s="92" t="s">
        <v>47</v>
      </c>
      <c r="D268" s="80" t="s">
        <v>948</v>
      </c>
      <c r="E268" s="80" t="s">
        <v>949</v>
      </c>
      <c r="F268" s="80" t="s">
        <v>950</v>
      </c>
      <c r="G268" s="80" t="s">
        <v>3793</v>
      </c>
      <c r="H268" s="80" t="s">
        <v>951</v>
      </c>
      <c r="I268" s="80" t="s">
        <v>652</v>
      </c>
      <c r="J268" s="80" t="s">
        <v>57</v>
      </c>
      <c r="K268" s="80"/>
      <c r="L268" s="80"/>
      <c r="M268" s="229"/>
      <c r="N268" s="229"/>
      <c r="O268" s="72" t="str">
        <f ca="1">IFERROR(__xludf.DUMMYFUNCTION("join("", "", query('Snowball (Gleison)'!A:D,""select A where D contains '"" &amp; upper(F268) &amp; ""'"", 0))"),"#N/A")</f>
        <v>#N/A</v>
      </c>
    </row>
    <row r="269" spans="1:15" ht="89.25" x14ac:dyDescent="0.25">
      <c r="A269" s="239" t="s">
        <v>953</v>
      </c>
      <c r="B269" s="92">
        <v>2007</v>
      </c>
      <c r="C269" s="92" t="s">
        <v>954</v>
      </c>
      <c r="D269" s="80" t="s">
        <v>955</v>
      </c>
      <c r="E269" s="80" t="s">
        <v>956</v>
      </c>
      <c r="F269" s="80" t="s">
        <v>957</v>
      </c>
      <c r="G269" s="80" t="s">
        <v>3794</v>
      </c>
      <c r="H269" s="80" t="s">
        <v>958</v>
      </c>
      <c r="I269" s="80" t="s">
        <v>229</v>
      </c>
      <c r="J269" s="80" t="s">
        <v>51</v>
      </c>
      <c r="K269" s="229"/>
      <c r="L269" s="229"/>
      <c r="M269" s="227" t="s">
        <v>3795</v>
      </c>
      <c r="N269" s="227" t="s">
        <v>60</v>
      </c>
      <c r="O269" s="72" t="str">
        <f ca="1">IFERROR(__xludf.DUMMYFUNCTION("join("", "", query('Snowball (Gleison)'!A:D,""select A where D contains '"" &amp; upper(F269) &amp; ""'"", 0))"),"#N/A")</f>
        <v>#N/A</v>
      </c>
    </row>
    <row r="270" spans="1:15" ht="114.75" x14ac:dyDescent="0.25">
      <c r="A270" s="239" t="s">
        <v>3796</v>
      </c>
      <c r="B270" s="184">
        <v>2007</v>
      </c>
      <c r="C270" s="184" t="s">
        <v>125</v>
      </c>
      <c r="D270" s="229" t="s">
        <v>3797</v>
      </c>
      <c r="E270" s="229" t="s">
        <v>3798</v>
      </c>
      <c r="F270" s="229" t="s">
        <v>3799</v>
      </c>
      <c r="G270" s="229" t="s">
        <v>3800</v>
      </c>
      <c r="H270" s="229" t="s">
        <v>3801</v>
      </c>
      <c r="I270" s="229" t="s">
        <v>3802</v>
      </c>
      <c r="J270" s="229" t="s">
        <v>74</v>
      </c>
      <c r="K270" s="229"/>
      <c r="L270" s="229"/>
      <c r="M270" s="229"/>
      <c r="N270" s="229" t="s">
        <v>74</v>
      </c>
      <c r="O270" s="72" t="str">
        <f ca="1">IFERROR(__xludf.DUMMYFUNCTION("join("", "", query('Snowball (Gleison)'!A:D,""select A where D contains '"" &amp; upper(F270) &amp; ""'"", 0))"),"#N/A")</f>
        <v>#N/A</v>
      </c>
    </row>
    <row r="271" spans="1:15" ht="114.75" x14ac:dyDescent="0.25">
      <c r="A271" s="239" t="s">
        <v>3803</v>
      </c>
      <c r="B271" s="184">
        <v>2007</v>
      </c>
      <c r="C271" s="184" t="s">
        <v>396</v>
      </c>
      <c r="D271" s="229" t="s">
        <v>3804</v>
      </c>
      <c r="E271" s="229" t="s">
        <v>3805</v>
      </c>
      <c r="F271" s="229" t="s">
        <v>3806</v>
      </c>
      <c r="G271" s="229" t="s">
        <v>3807</v>
      </c>
      <c r="H271" s="229" t="s">
        <v>3808</v>
      </c>
      <c r="I271" s="229" t="s">
        <v>3809</v>
      </c>
      <c r="J271" s="229" t="s">
        <v>60</v>
      </c>
      <c r="K271" s="229" t="s">
        <v>144</v>
      </c>
      <c r="L271" s="229" t="s">
        <v>60</v>
      </c>
      <c r="M271" s="229"/>
      <c r="N271" s="229"/>
      <c r="O271" s="72" t="str">
        <f ca="1">IFERROR(__xludf.DUMMYFUNCTION("join("", "", query('Snowball (Gleison)'!A:D,""select A where D contains '"" &amp; upper(F271) &amp; ""'"", 0))"),"#N/A")</f>
        <v>#N/A</v>
      </c>
    </row>
    <row r="272" spans="1:15" ht="153" x14ac:dyDescent="0.25">
      <c r="A272" s="240">
        <v>2007.06</v>
      </c>
      <c r="B272" s="184">
        <v>2007</v>
      </c>
      <c r="C272" s="184" t="s">
        <v>106</v>
      </c>
      <c r="D272" s="229" t="s">
        <v>3810</v>
      </c>
      <c r="E272" s="229" t="s">
        <v>3811</v>
      </c>
      <c r="F272" s="229" t="s">
        <v>3812</v>
      </c>
      <c r="G272" s="229" t="s">
        <v>3813</v>
      </c>
      <c r="H272" s="229" t="s">
        <v>3814</v>
      </c>
      <c r="I272" s="229" t="s">
        <v>3815</v>
      </c>
      <c r="J272" s="229" t="s">
        <v>3816</v>
      </c>
      <c r="K272" s="229" t="s">
        <v>3817</v>
      </c>
      <c r="L272" s="229" t="s">
        <v>3818</v>
      </c>
      <c r="M272" s="229"/>
      <c r="N272" s="229"/>
      <c r="O272" s="72" t="str">
        <f ca="1">IFERROR(__xludf.DUMMYFUNCTION("join("", "", query('Snowball (Gleison)'!A:D,""select A where D contains '"" &amp; upper(F272) &amp; ""'"", 0))"),"#N/A")</f>
        <v>#N/A</v>
      </c>
    </row>
    <row r="273" spans="1:15" ht="89.25" x14ac:dyDescent="0.25">
      <c r="A273" s="191" t="s">
        <v>960</v>
      </c>
      <c r="B273" s="92">
        <v>2007</v>
      </c>
      <c r="C273" s="92" t="s">
        <v>47</v>
      </c>
      <c r="D273" s="80" t="s">
        <v>961</v>
      </c>
      <c r="E273" s="80" t="s">
        <v>962</v>
      </c>
      <c r="F273" s="80" t="s">
        <v>963</v>
      </c>
      <c r="G273" s="80" t="s">
        <v>3819</v>
      </c>
      <c r="H273" s="80" t="s">
        <v>964</v>
      </c>
      <c r="I273" s="80" t="s">
        <v>652</v>
      </c>
      <c r="J273" s="80" t="s">
        <v>57</v>
      </c>
      <c r="K273" s="80"/>
      <c r="L273" s="80"/>
      <c r="M273" s="229"/>
      <c r="N273" s="229"/>
      <c r="O273" s="72" t="str">
        <f ca="1">IFERROR(__xludf.DUMMYFUNCTION("join("", "", query('Snowball (Gleison)'!A:D,""select A where D contains '"" &amp; upper(F273) &amp; ""'"", 0))"),"#N/A")</f>
        <v>#N/A</v>
      </c>
    </row>
    <row r="274" spans="1:15" ht="102" x14ac:dyDescent="0.25">
      <c r="A274" s="191" t="s">
        <v>966</v>
      </c>
      <c r="B274" s="92">
        <v>2007</v>
      </c>
      <c r="C274" s="92" t="s">
        <v>125</v>
      </c>
      <c r="D274" s="80" t="s">
        <v>967</v>
      </c>
      <c r="E274" s="80" t="s">
        <v>968</v>
      </c>
      <c r="F274" s="80" t="s">
        <v>969</v>
      </c>
      <c r="G274" s="80" t="s">
        <v>3820</v>
      </c>
      <c r="H274" s="80" t="s">
        <v>3821</v>
      </c>
      <c r="I274" s="80" t="s">
        <v>652</v>
      </c>
      <c r="J274" s="80" t="s">
        <v>57</v>
      </c>
      <c r="K274" s="229"/>
      <c r="L274" s="229"/>
      <c r="M274" s="227" t="s">
        <v>3822</v>
      </c>
      <c r="N274" s="227" t="s">
        <v>60</v>
      </c>
      <c r="O274" s="72" t="str">
        <f ca="1">IFERROR(__xludf.DUMMYFUNCTION("join("", "", query('Snowball (Gleison)'!A:D,""select A where D contains '"" &amp; upper(F274) &amp; ""'"", 0))"),"#N/A")</f>
        <v>#N/A</v>
      </c>
    </row>
    <row r="275" spans="1:15" ht="76.5" x14ac:dyDescent="0.25">
      <c r="A275" s="191" t="s">
        <v>972</v>
      </c>
      <c r="B275" s="92">
        <v>2007</v>
      </c>
      <c r="C275" s="92" t="s">
        <v>106</v>
      </c>
      <c r="D275" s="80" t="s">
        <v>973</v>
      </c>
      <c r="E275" s="80" t="s">
        <v>974</v>
      </c>
      <c r="F275" s="80" t="s">
        <v>975</v>
      </c>
      <c r="G275" s="80" t="s">
        <v>3823</v>
      </c>
      <c r="H275" s="80" t="s">
        <v>976</v>
      </c>
      <c r="I275" s="80" t="s">
        <v>164</v>
      </c>
      <c r="J275" s="80" t="s">
        <v>57</v>
      </c>
      <c r="K275" s="80"/>
      <c r="L275" s="80"/>
      <c r="M275" s="229"/>
      <c r="N275" s="229"/>
      <c r="O275" s="72" t="str">
        <f ca="1">IFERROR(__xludf.DUMMYFUNCTION("join("", "", query('Snowball (Gleison)'!A:D,""select A where D contains '"" &amp; upper(F275) &amp; ""'"", 0))"),"#N/A")</f>
        <v>#N/A</v>
      </c>
    </row>
    <row r="276" spans="1:15" ht="127.5" x14ac:dyDescent="0.25">
      <c r="A276" s="191" t="s">
        <v>3824</v>
      </c>
      <c r="B276" s="184">
        <v>2007</v>
      </c>
      <c r="C276" s="184" t="s">
        <v>207</v>
      </c>
      <c r="D276" s="229" t="s">
        <v>3825</v>
      </c>
      <c r="E276" s="229" t="s">
        <v>3826</v>
      </c>
      <c r="F276" s="229" t="s">
        <v>3827</v>
      </c>
      <c r="G276" s="229" t="s">
        <v>3828</v>
      </c>
      <c r="H276" s="229" t="s">
        <v>3829</v>
      </c>
      <c r="I276" s="229" t="s">
        <v>3830</v>
      </c>
      <c r="J276" s="229" t="s">
        <v>60</v>
      </c>
      <c r="K276" s="229" t="s">
        <v>144</v>
      </c>
      <c r="L276" s="229" t="s">
        <v>60</v>
      </c>
      <c r="M276" s="229"/>
      <c r="N276" s="229"/>
      <c r="O276" s="72" t="str">
        <f ca="1">IFERROR(__xludf.DUMMYFUNCTION("join("", "", query('Snowball (Gleison)'!A:D,""select A where D contains '"" &amp; upper(F276) &amp; ""'"", 0))"),"#N/A")</f>
        <v>#N/A</v>
      </c>
    </row>
    <row r="277" spans="1:15" ht="153" x14ac:dyDescent="0.25">
      <c r="A277" s="191" t="s">
        <v>3831</v>
      </c>
      <c r="B277" s="184">
        <v>2007</v>
      </c>
      <c r="C277" s="184" t="s">
        <v>207</v>
      </c>
      <c r="D277" s="229" t="s">
        <v>3832</v>
      </c>
      <c r="E277" s="229" t="s">
        <v>3833</v>
      </c>
      <c r="F277" s="229" t="s">
        <v>3834</v>
      </c>
      <c r="G277" s="229" t="s">
        <v>3835</v>
      </c>
      <c r="H277" s="229" t="s">
        <v>3836</v>
      </c>
      <c r="I277" s="229" t="s">
        <v>3837</v>
      </c>
      <c r="J277" s="229" t="s">
        <v>60</v>
      </c>
      <c r="K277" s="229" t="s">
        <v>144</v>
      </c>
      <c r="L277" s="229" t="s">
        <v>60</v>
      </c>
      <c r="M277" s="229"/>
      <c r="N277" s="229"/>
      <c r="O277" s="72" t="str">
        <f ca="1">IFERROR(__xludf.DUMMYFUNCTION("join("", "", query('Snowball (Gleison)'!A:D,""select A where D contains '"" &amp; upper(F277) &amp; ""'"", 0))"),"#N/A")</f>
        <v>#N/A</v>
      </c>
    </row>
    <row r="278" spans="1:15" ht="89.25" x14ac:dyDescent="0.25">
      <c r="A278" s="191" t="s">
        <v>3838</v>
      </c>
      <c r="B278" s="184">
        <v>2007</v>
      </c>
      <c r="C278" s="184" t="s">
        <v>125</v>
      </c>
      <c r="D278" s="229" t="s">
        <v>3839</v>
      </c>
      <c r="E278" s="229" t="s">
        <v>3840</v>
      </c>
      <c r="F278" s="229" t="s">
        <v>3841</v>
      </c>
      <c r="G278" s="229" t="s">
        <v>3842</v>
      </c>
      <c r="H278" s="229" t="s">
        <v>3843</v>
      </c>
      <c r="I278" s="229" t="s">
        <v>3844</v>
      </c>
      <c r="J278" s="229" t="s">
        <v>74</v>
      </c>
      <c r="K278" s="229"/>
      <c r="L278" s="229"/>
      <c r="M278" s="229"/>
      <c r="N278" s="229" t="s">
        <v>74</v>
      </c>
      <c r="O278" s="72" t="str">
        <f ca="1">IFERROR(__xludf.DUMMYFUNCTION("join("", "", query('Snowball (Gleison)'!A:D,""select A where D contains '"" &amp; upper(F278) &amp; ""'"", 0))"),"#N/A")</f>
        <v>#N/A</v>
      </c>
    </row>
    <row r="279" spans="1:15" ht="114.75" x14ac:dyDescent="0.25">
      <c r="A279" s="191" t="s">
        <v>977</v>
      </c>
      <c r="B279" s="92">
        <v>2007</v>
      </c>
      <c r="C279" s="92" t="s">
        <v>954</v>
      </c>
      <c r="D279" s="80" t="s">
        <v>978</v>
      </c>
      <c r="E279" s="80" t="s">
        <v>979</v>
      </c>
      <c r="F279" s="80" t="s">
        <v>980</v>
      </c>
      <c r="G279" s="80" t="s">
        <v>3845</v>
      </c>
      <c r="H279" s="80" t="s">
        <v>981</v>
      </c>
      <c r="I279" s="80" t="s">
        <v>164</v>
      </c>
      <c r="J279" s="80" t="s">
        <v>57</v>
      </c>
      <c r="K279" s="229"/>
      <c r="L279" s="229"/>
      <c r="M279" s="229"/>
      <c r="N279" s="229" t="s">
        <v>57</v>
      </c>
      <c r="O279" s="72" t="str">
        <f ca="1">IFERROR(__xludf.DUMMYFUNCTION("join("", "", query('Snowball (Gleison)'!A:D,""select A where D contains '"" &amp; upper(F279) &amp; ""'"", 0))"),"259")</f>
        <v>259</v>
      </c>
    </row>
    <row r="280" spans="1:15" ht="76.5" x14ac:dyDescent="0.25">
      <c r="A280" s="191" t="s">
        <v>982</v>
      </c>
      <c r="B280" s="92">
        <v>2007</v>
      </c>
      <c r="C280" s="92" t="s">
        <v>106</v>
      </c>
      <c r="D280" s="80" t="s">
        <v>983</v>
      </c>
      <c r="E280" s="80" t="s">
        <v>984</v>
      </c>
      <c r="F280" s="80" t="s">
        <v>985</v>
      </c>
      <c r="G280" s="80" t="s">
        <v>3846</v>
      </c>
      <c r="H280" s="80" t="s">
        <v>986</v>
      </c>
      <c r="I280" s="80" t="s">
        <v>347</v>
      </c>
      <c r="J280" s="80" t="s">
        <v>55</v>
      </c>
      <c r="K280" s="80"/>
      <c r="L280" s="80"/>
      <c r="M280" s="229"/>
      <c r="N280" s="229"/>
      <c r="O280" s="72" t="str">
        <f ca="1">IFERROR(__xludf.DUMMYFUNCTION("join("", "", query('Snowball (Gleison)'!A:D,""select A where D contains '"" &amp; upper(F280) &amp; ""'"", 0))"),"#N/A")</f>
        <v>#N/A</v>
      </c>
    </row>
    <row r="281" spans="1:15" ht="63.75" x14ac:dyDescent="0.25">
      <c r="A281" s="191" t="s">
        <v>987</v>
      </c>
      <c r="B281" s="92">
        <v>2007</v>
      </c>
      <c r="C281" s="92" t="s">
        <v>106</v>
      </c>
      <c r="D281" s="80" t="s">
        <v>988</v>
      </c>
      <c r="E281" s="80" t="s">
        <v>989</v>
      </c>
      <c r="F281" s="80" t="s">
        <v>990</v>
      </c>
      <c r="G281" s="80" t="s">
        <v>3847</v>
      </c>
      <c r="H281" s="80" t="s">
        <v>991</v>
      </c>
      <c r="I281" s="80" t="s">
        <v>652</v>
      </c>
      <c r="J281" s="80" t="s">
        <v>57</v>
      </c>
      <c r="K281" s="80"/>
      <c r="L281" s="80"/>
      <c r="M281" s="229"/>
      <c r="N281" s="229"/>
      <c r="O281" s="72" t="str">
        <f ca="1">IFERROR(__xludf.DUMMYFUNCTION("join("", "", query('Snowball (Gleison)'!A:D,""select A where D contains '"" &amp; upper(F281) &amp; ""'"", 0))"),"265")</f>
        <v>265</v>
      </c>
    </row>
    <row r="282" spans="1:15" ht="114.75" x14ac:dyDescent="0.25">
      <c r="A282" s="240">
        <v>2007.16</v>
      </c>
      <c r="B282" s="184">
        <v>2007</v>
      </c>
      <c r="C282" s="184" t="s">
        <v>106</v>
      </c>
      <c r="D282" s="229" t="s">
        <v>3848</v>
      </c>
      <c r="E282" s="229" t="s">
        <v>3849</v>
      </c>
      <c r="F282" s="229" t="s">
        <v>3850</v>
      </c>
      <c r="G282" s="229" t="s">
        <v>3851</v>
      </c>
      <c r="H282" s="229" t="s">
        <v>3852</v>
      </c>
      <c r="I282" s="229" t="s">
        <v>3853</v>
      </c>
      <c r="J282" s="229" t="s">
        <v>72</v>
      </c>
      <c r="K282" s="229" t="s">
        <v>2995</v>
      </c>
      <c r="L282" s="229" t="s">
        <v>72</v>
      </c>
      <c r="M282" s="229"/>
      <c r="N282" s="229"/>
      <c r="O282" s="72" t="str">
        <f ca="1">IFERROR(__xludf.DUMMYFUNCTION("join("", "", query('Snowball (Gleison)'!A:D,""select A where D contains '"" &amp; upper(F282) &amp; ""'"", 0))"),"#N/A")</f>
        <v>#N/A</v>
      </c>
    </row>
    <row r="283" spans="1:15" ht="140.25" x14ac:dyDescent="0.25">
      <c r="A283" s="191" t="s">
        <v>3854</v>
      </c>
      <c r="B283" s="92">
        <v>2007</v>
      </c>
      <c r="C283" s="92" t="s">
        <v>106</v>
      </c>
      <c r="D283" s="80" t="s">
        <v>992</v>
      </c>
      <c r="E283" s="80" t="s">
        <v>993</v>
      </c>
      <c r="F283" s="80" t="s">
        <v>994</v>
      </c>
      <c r="G283" s="80" t="s">
        <v>3855</v>
      </c>
      <c r="H283" s="80" t="s">
        <v>995</v>
      </c>
      <c r="I283" s="80" t="s">
        <v>652</v>
      </c>
      <c r="J283" s="80" t="s">
        <v>57</v>
      </c>
      <c r="K283" s="80"/>
      <c r="L283" s="80"/>
      <c r="M283" s="229"/>
      <c r="N283" s="229"/>
      <c r="O283" s="72" t="str">
        <f ca="1">IFERROR(__xludf.DUMMYFUNCTION("join("", "", query('Snowball (Gleison)'!A:D,""select A where D contains '"" &amp; upper(F283) &amp; ""'"", 0))"),"#N/A")</f>
        <v>#N/A</v>
      </c>
    </row>
    <row r="284" spans="1:15" ht="102" x14ac:dyDescent="0.25">
      <c r="A284" s="191" t="s">
        <v>3856</v>
      </c>
      <c r="B284" s="184">
        <v>2007</v>
      </c>
      <c r="C284" s="184" t="s">
        <v>207</v>
      </c>
      <c r="D284" s="229" t="s">
        <v>3857</v>
      </c>
      <c r="E284" s="229" t="s">
        <v>3603</v>
      </c>
      <c r="F284" s="229" t="s">
        <v>3858</v>
      </c>
      <c r="G284" s="229" t="s">
        <v>3859</v>
      </c>
      <c r="H284" s="229" t="s">
        <v>3860</v>
      </c>
      <c r="I284" s="229" t="s">
        <v>3861</v>
      </c>
      <c r="J284" s="229" t="s">
        <v>60</v>
      </c>
      <c r="K284" s="229" t="s">
        <v>144</v>
      </c>
      <c r="L284" s="229" t="s">
        <v>60</v>
      </c>
      <c r="M284" s="229"/>
      <c r="N284" s="229"/>
      <c r="O284" s="72" t="str">
        <f ca="1">IFERROR(__xludf.DUMMYFUNCTION("join("", "", query('Snowball (Gleison)'!A:D,""select A where D contains '"" &amp; upper(F284) &amp; ""'"", 0))"),"#N/A")</f>
        <v>#N/A</v>
      </c>
    </row>
    <row r="285" spans="1:15" ht="114.75" x14ac:dyDescent="0.25">
      <c r="A285" s="191" t="s">
        <v>997</v>
      </c>
      <c r="B285" s="92">
        <v>2007</v>
      </c>
      <c r="C285" s="92" t="s">
        <v>998</v>
      </c>
      <c r="D285" s="80" t="s">
        <v>999</v>
      </c>
      <c r="E285" s="80" t="s">
        <v>1000</v>
      </c>
      <c r="F285" s="80" t="s">
        <v>1001</v>
      </c>
      <c r="G285" s="80" t="s">
        <v>3862</v>
      </c>
      <c r="H285" s="80" t="s">
        <v>1002</v>
      </c>
      <c r="I285" s="80" t="s">
        <v>347</v>
      </c>
      <c r="J285" s="80" t="s">
        <v>55</v>
      </c>
      <c r="K285" s="80"/>
      <c r="L285" s="80"/>
      <c r="M285" s="229"/>
      <c r="N285" s="229"/>
      <c r="O285" s="72" t="str">
        <f ca="1">IFERROR(__xludf.DUMMYFUNCTION("join("", "", query('Snowball (Gleison)'!A:D,""select A where D contains '"" &amp; upper(F285) &amp; ""'"", 0))"),"272")</f>
        <v>272</v>
      </c>
    </row>
    <row r="286" spans="1:15" ht="216.75" x14ac:dyDescent="0.25">
      <c r="A286" s="191" t="s">
        <v>1003</v>
      </c>
      <c r="B286" s="92">
        <v>2007</v>
      </c>
      <c r="C286" s="92" t="s">
        <v>106</v>
      </c>
      <c r="D286" s="80" t="s">
        <v>1004</v>
      </c>
      <c r="E286" s="80" t="s">
        <v>1005</v>
      </c>
      <c r="F286" s="80" t="s">
        <v>1006</v>
      </c>
      <c r="G286" s="80" t="s">
        <v>3863</v>
      </c>
      <c r="H286" s="80" t="s">
        <v>1007</v>
      </c>
      <c r="I286" s="80" t="s">
        <v>652</v>
      </c>
      <c r="J286" s="80" t="s">
        <v>57</v>
      </c>
      <c r="K286" s="80"/>
      <c r="L286" s="80"/>
      <c r="M286" s="229"/>
      <c r="N286" s="229"/>
      <c r="O286" s="72" t="str">
        <f ca="1">IFERROR(__xludf.DUMMYFUNCTION("join("", "", query('Snowball (Gleison)'!A:D,""select A where D contains '"" &amp; upper(F286) &amp; ""'"", 0))"),"#N/A")</f>
        <v>#N/A</v>
      </c>
    </row>
    <row r="287" spans="1:15" ht="306" x14ac:dyDescent="0.25">
      <c r="A287" s="191" t="s">
        <v>3864</v>
      </c>
      <c r="B287" s="184">
        <v>2007</v>
      </c>
      <c r="C287" s="184" t="s">
        <v>106</v>
      </c>
      <c r="D287" s="229" t="s">
        <v>3865</v>
      </c>
      <c r="E287" s="229" t="s">
        <v>3866</v>
      </c>
      <c r="F287" s="229" t="s">
        <v>3867</v>
      </c>
      <c r="G287" s="229" t="s">
        <v>3868</v>
      </c>
      <c r="H287" s="229" t="s">
        <v>3869</v>
      </c>
      <c r="I287" s="229" t="s">
        <v>71</v>
      </c>
      <c r="J287" s="229" t="s">
        <v>70</v>
      </c>
      <c r="K287" s="229" t="s">
        <v>71</v>
      </c>
      <c r="L287" s="229" t="s">
        <v>70</v>
      </c>
      <c r="M287" s="229" t="s">
        <v>71</v>
      </c>
      <c r="N287" s="229" t="s">
        <v>70</v>
      </c>
      <c r="O287" s="72" t="str">
        <f ca="1">IFERROR(__xludf.DUMMYFUNCTION("join("", "", query('Snowball (Gleison)'!A:D,""select A where D contains '"" &amp; upper(F287) &amp; ""'"", 0))"),"#N/A")</f>
        <v>#N/A</v>
      </c>
    </row>
    <row r="288" spans="1:15" ht="89.25" x14ac:dyDescent="0.25">
      <c r="A288" s="191" t="s">
        <v>3870</v>
      </c>
      <c r="B288" s="184">
        <v>2007</v>
      </c>
      <c r="C288" s="184" t="s">
        <v>125</v>
      </c>
      <c r="D288" s="229" t="s">
        <v>3871</v>
      </c>
      <c r="E288" s="229" t="s">
        <v>3872</v>
      </c>
      <c r="F288" s="229" t="s">
        <v>3873</v>
      </c>
      <c r="G288" s="229" t="s">
        <v>3874</v>
      </c>
      <c r="H288" s="229" t="s">
        <v>3875</v>
      </c>
      <c r="I288" s="229" t="s">
        <v>3876</v>
      </c>
      <c r="J288" s="229" t="s">
        <v>60</v>
      </c>
      <c r="K288" s="229"/>
      <c r="L288" s="229"/>
      <c r="M288" s="229"/>
      <c r="N288" s="229" t="s">
        <v>60</v>
      </c>
      <c r="O288" s="72" t="str">
        <f ca="1">IFERROR(__xludf.DUMMYFUNCTION("join("", "", query('Snowball (Gleison)'!A:D,""select A where D contains '"" &amp; upper(F288) &amp; ""'"", 0))"),"#N/A")</f>
        <v>#N/A</v>
      </c>
    </row>
    <row r="289" spans="1:15" ht="127.5" x14ac:dyDescent="0.25">
      <c r="A289" s="191" t="s">
        <v>3877</v>
      </c>
      <c r="B289" s="184">
        <v>2007</v>
      </c>
      <c r="C289" s="184" t="s">
        <v>125</v>
      </c>
      <c r="D289" s="229" t="s">
        <v>3878</v>
      </c>
      <c r="E289" s="229" t="s">
        <v>3879</v>
      </c>
      <c r="F289" s="229" t="s">
        <v>3880</v>
      </c>
      <c r="G289" s="229" t="s">
        <v>3881</v>
      </c>
      <c r="H289" s="229" t="s">
        <v>3882</v>
      </c>
      <c r="I289" s="229" t="s">
        <v>3883</v>
      </c>
      <c r="J289" s="229" t="s">
        <v>74</v>
      </c>
      <c r="K289" s="229"/>
      <c r="L289" s="229"/>
      <c r="M289" s="229"/>
      <c r="N289" s="229" t="s">
        <v>74</v>
      </c>
      <c r="O289" s="72" t="str">
        <f ca="1">IFERROR(__xludf.DUMMYFUNCTION("join("", "", query('Snowball (Gleison)'!A:D,""select A where D contains '"" &amp; upper(F289) &amp; ""'"", 0))"),"#N/A")</f>
        <v>#N/A</v>
      </c>
    </row>
    <row r="290" spans="1:15" ht="140.25" x14ac:dyDescent="0.25">
      <c r="A290" s="191" t="s">
        <v>1009</v>
      </c>
      <c r="B290" s="92">
        <v>2007</v>
      </c>
      <c r="C290" s="92" t="s">
        <v>106</v>
      </c>
      <c r="D290" s="80" t="s">
        <v>1010</v>
      </c>
      <c r="E290" s="80" t="s">
        <v>1011</v>
      </c>
      <c r="F290" s="80" t="s">
        <v>1012</v>
      </c>
      <c r="G290" s="80" t="s">
        <v>3884</v>
      </c>
      <c r="H290" s="80" t="s">
        <v>1013</v>
      </c>
      <c r="I290" s="80" t="s">
        <v>652</v>
      </c>
      <c r="J290" s="80" t="s">
        <v>57</v>
      </c>
      <c r="K290" s="80"/>
      <c r="L290" s="80"/>
      <c r="M290" s="229"/>
      <c r="N290" s="229"/>
      <c r="O290" s="72" t="str">
        <f ca="1">IFERROR(__xludf.DUMMYFUNCTION("join("", "", query('Snowball (Gleison)'!A:D,""select A where D contains '"" &amp; upper(F290) &amp; ""'"", 0))"),"#N/A")</f>
        <v>#N/A</v>
      </c>
    </row>
    <row r="291" spans="1:15" ht="76.5" x14ac:dyDescent="0.25">
      <c r="A291" s="191" t="s">
        <v>1015</v>
      </c>
      <c r="B291" s="92">
        <v>2007</v>
      </c>
      <c r="C291" s="92" t="s">
        <v>396</v>
      </c>
      <c r="D291" s="80" t="s">
        <v>1016</v>
      </c>
      <c r="E291" s="80" t="s">
        <v>1017</v>
      </c>
      <c r="F291" s="80" t="s">
        <v>1018</v>
      </c>
      <c r="G291" s="80" t="s">
        <v>3885</v>
      </c>
      <c r="H291" s="80" t="s">
        <v>906</v>
      </c>
      <c r="I291" s="80" t="s">
        <v>652</v>
      </c>
      <c r="J291" s="80" t="s">
        <v>57</v>
      </c>
      <c r="K291" s="80"/>
      <c r="L291" s="80"/>
      <c r="M291" s="229"/>
      <c r="N291" s="229"/>
      <c r="O291" s="72" t="str">
        <f ca="1">IFERROR(__xludf.DUMMYFUNCTION("join("", "", query('Snowball (Gleison)'!A:D,""select A where D contains '"" &amp; upper(F291) &amp; ""'"", 0))"),"#N/A")</f>
        <v>#N/A</v>
      </c>
    </row>
    <row r="292" spans="1:15" ht="89.25" x14ac:dyDescent="0.25">
      <c r="A292" s="191" t="s">
        <v>1019</v>
      </c>
      <c r="B292" s="92">
        <v>2007</v>
      </c>
      <c r="C292" s="92" t="s">
        <v>396</v>
      </c>
      <c r="D292" s="80" t="s">
        <v>1020</v>
      </c>
      <c r="E292" s="80" t="s">
        <v>1021</v>
      </c>
      <c r="F292" s="80" t="s">
        <v>1022</v>
      </c>
      <c r="G292" s="80" t="s">
        <v>3886</v>
      </c>
      <c r="H292" s="80" t="s">
        <v>1023</v>
      </c>
      <c r="I292" s="80" t="s">
        <v>652</v>
      </c>
      <c r="J292" s="80" t="s">
        <v>57</v>
      </c>
      <c r="K292" s="80"/>
      <c r="L292" s="80"/>
      <c r="M292" s="229"/>
      <c r="N292" s="229"/>
      <c r="O292" s="72" t="str">
        <f ca="1">IFERROR(__xludf.DUMMYFUNCTION("join("", "", query('Snowball (Gleison)'!A:D,""select A where D contains '"" &amp; upper(F292) &amp; ""'"", 0))"),"275")</f>
        <v>275</v>
      </c>
    </row>
    <row r="293" spans="1:15" ht="102" x14ac:dyDescent="0.25">
      <c r="A293" s="191" t="s">
        <v>3887</v>
      </c>
      <c r="B293" s="184">
        <v>2007</v>
      </c>
      <c r="C293" s="184" t="s">
        <v>125</v>
      </c>
      <c r="D293" s="229" t="s">
        <v>3888</v>
      </c>
      <c r="E293" s="229" t="s">
        <v>3889</v>
      </c>
      <c r="F293" s="229" t="s">
        <v>3890</v>
      </c>
      <c r="G293" s="229" t="s">
        <v>3891</v>
      </c>
      <c r="H293" s="229" t="s">
        <v>3892</v>
      </c>
      <c r="I293" s="229" t="s">
        <v>3883</v>
      </c>
      <c r="J293" s="229" t="s">
        <v>74</v>
      </c>
      <c r="K293" s="229"/>
      <c r="L293" s="229"/>
      <c r="M293" s="229"/>
      <c r="N293" s="229" t="s">
        <v>74</v>
      </c>
      <c r="O293" s="72" t="str">
        <f ca="1">IFERROR(__xludf.DUMMYFUNCTION("join("", "", query('Snowball (Gleison)'!A:D,""select A where D contains '"" &amp; upper(F293) &amp; ""'"", 0))"),"#N/A")</f>
        <v>#N/A</v>
      </c>
    </row>
    <row r="294" spans="1:15" ht="102" x14ac:dyDescent="0.25">
      <c r="A294" s="191" t="s">
        <v>1024</v>
      </c>
      <c r="B294" s="92">
        <v>2007</v>
      </c>
      <c r="C294" s="92" t="s">
        <v>207</v>
      </c>
      <c r="D294" s="80" t="s">
        <v>1025</v>
      </c>
      <c r="E294" s="80" t="s">
        <v>1026</v>
      </c>
      <c r="F294" s="80" t="s">
        <v>1027</v>
      </c>
      <c r="G294" s="80" t="s">
        <v>3893</v>
      </c>
      <c r="H294" s="80" t="s">
        <v>1028</v>
      </c>
      <c r="I294" s="80" t="s">
        <v>164</v>
      </c>
      <c r="J294" s="80" t="s">
        <v>57</v>
      </c>
      <c r="K294" s="80"/>
      <c r="L294" s="80"/>
      <c r="M294" s="229"/>
      <c r="N294" s="229"/>
      <c r="O294" s="72" t="str">
        <f ca="1">IFERROR(__xludf.DUMMYFUNCTION("join("", "", query('Snowball (Gleison)'!A:D,""select A where D contains '"" &amp; upper(F294) &amp; ""'"", 0))"),"#N/A")</f>
        <v>#N/A</v>
      </c>
    </row>
    <row r="295" spans="1:15" ht="76.5" x14ac:dyDescent="0.25">
      <c r="A295" s="191" t="s">
        <v>1029</v>
      </c>
      <c r="B295" s="92">
        <v>2007</v>
      </c>
      <c r="C295" s="92" t="s">
        <v>125</v>
      </c>
      <c r="D295" s="80" t="s">
        <v>1030</v>
      </c>
      <c r="E295" s="80" t="s">
        <v>1031</v>
      </c>
      <c r="F295" s="80" t="s">
        <v>1032</v>
      </c>
      <c r="G295" s="80" t="s">
        <v>3894</v>
      </c>
      <c r="H295" s="80" t="s">
        <v>1033</v>
      </c>
      <c r="I295" s="80" t="s">
        <v>652</v>
      </c>
      <c r="J295" s="80" t="s">
        <v>57</v>
      </c>
      <c r="K295" s="229"/>
      <c r="L295" s="229"/>
      <c r="M295" s="227" t="s">
        <v>3895</v>
      </c>
      <c r="N295" s="227" t="s">
        <v>60</v>
      </c>
      <c r="O295" s="72" t="str">
        <f ca="1">IFERROR(__xludf.DUMMYFUNCTION("join("", "", query('Snowball (Gleison)'!A:D,""select A where D contains '"" &amp; upper(F295) &amp; ""'"", 0))"),"#N/A")</f>
        <v>#N/A</v>
      </c>
    </row>
    <row r="296" spans="1:15" ht="127.5" x14ac:dyDescent="0.25">
      <c r="A296" s="191" t="s">
        <v>3896</v>
      </c>
      <c r="B296" s="184">
        <v>2007</v>
      </c>
      <c r="C296" s="184" t="s">
        <v>89</v>
      </c>
      <c r="D296" s="229" t="s">
        <v>3897</v>
      </c>
      <c r="E296" s="229" t="s">
        <v>3898</v>
      </c>
      <c r="F296" s="229" t="s">
        <v>3899</v>
      </c>
      <c r="G296" s="229" t="s">
        <v>3900</v>
      </c>
      <c r="H296" s="229" t="s">
        <v>3901</v>
      </c>
      <c r="I296" s="229" t="s">
        <v>3902</v>
      </c>
      <c r="J296" s="229" t="s">
        <v>74</v>
      </c>
      <c r="K296" s="229" t="s">
        <v>665</v>
      </c>
      <c r="L296" s="229" t="s">
        <v>74</v>
      </c>
      <c r="M296" s="229"/>
      <c r="N296" s="229"/>
      <c r="O296" s="72" t="str">
        <f ca="1">IFERROR(__xludf.DUMMYFUNCTION("join("", "", query('Snowball (Gleison)'!A:D,""select A where D contains '"" &amp; upper(F296) &amp; ""'"", 0))"),"#N/A")</f>
        <v>#N/A</v>
      </c>
    </row>
    <row r="297" spans="1:15" ht="38.25" x14ac:dyDescent="0.25">
      <c r="A297" s="191" t="s">
        <v>3903</v>
      </c>
      <c r="B297" s="184">
        <v>2007</v>
      </c>
      <c r="C297" s="184" t="s">
        <v>125</v>
      </c>
      <c r="D297" s="229" t="s">
        <v>3904</v>
      </c>
      <c r="E297" s="229"/>
      <c r="F297" s="229" t="s">
        <v>3905</v>
      </c>
      <c r="G297" s="229"/>
      <c r="H297" s="229"/>
      <c r="I297" s="211" t="s">
        <v>3208</v>
      </c>
      <c r="J297" s="211" t="s">
        <v>70</v>
      </c>
      <c r="K297" s="229"/>
      <c r="L297" s="229"/>
      <c r="M297" s="211" t="s">
        <v>3208</v>
      </c>
      <c r="N297" s="211" t="s">
        <v>70</v>
      </c>
      <c r="O297" s="72" t="str">
        <f ca="1">IFERROR(__xludf.DUMMYFUNCTION("join("", "", query('Snowball (Gleison)'!A:D,""select A where D contains '"" &amp; upper(F297) &amp; ""'"", 0))"),"#N/A")</f>
        <v>#N/A</v>
      </c>
    </row>
    <row r="298" spans="1:15" ht="114.75" x14ac:dyDescent="0.25">
      <c r="A298" s="191" t="s">
        <v>3906</v>
      </c>
      <c r="B298" s="184">
        <v>2006</v>
      </c>
      <c r="C298" s="184" t="s">
        <v>1046</v>
      </c>
      <c r="D298" s="229" t="s">
        <v>3907</v>
      </c>
      <c r="E298" s="229" t="s">
        <v>3908</v>
      </c>
      <c r="F298" s="229" t="s">
        <v>3909</v>
      </c>
      <c r="G298" s="229" t="s">
        <v>3910</v>
      </c>
      <c r="H298" s="229" t="s">
        <v>3911</v>
      </c>
      <c r="I298" s="229" t="s">
        <v>3912</v>
      </c>
      <c r="J298" s="229" t="s">
        <v>60</v>
      </c>
      <c r="K298" s="229"/>
      <c r="L298" s="229"/>
      <c r="M298" s="211"/>
      <c r="N298" s="211"/>
      <c r="O298" s="72" t="str">
        <f ca="1">IFERROR(__xludf.DUMMYFUNCTION("join("", "", query('Snowball (Gleison)'!A:D,""select A where D contains '"" &amp; upper(F298) &amp; ""'"", 0))"),"#N/A")</f>
        <v>#N/A</v>
      </c>
    </row>
    <row r="299" spans="1:15" ht="204" x14ac:dyDescent="0.25">
      <c r="A299" s="191" t="s">
        <v>3913</v>
      </c>
      <c r="B299" s="184">
        <v>2006</v>
      </c>
      <c r="C299" s="184" t="s">
        <v>106</v>
      </c>
      <c r="D299" s="229" t="s">
        <v>3914</v>
      </c>
      <c r="E299" s="229" t="s">
        <v>3915</v>
      </c>
      <c r="F299" s="229" t="s">
        <v>3916</v>
      </c>
      <c r="G299" s="229" t="s">
        <v>3917</v>
      </c>
      <c r="H299" s="229" t="s">
        <v>3918</v>
      </c>
      <c r="I299" s="229" t="s">
        <v>3919</v>
      </c>
      <c r="J299" s="229" t="s">
        <v>60</v>
      </c>
      <c r="K299" s="229"/>
      <c r="L299" s="229"/>
      <c r="M299" s="211"/>
      <c r="N299" s="211"/>
      <c r="O299" s="72" t="str">
        <f ca="1">IFERROR(__xludf.DUMMYFUNCTION("join("", "", query('Snowball (Gleison)'!A:D,""select A where D contains '"" &amp; upper(F299) &amp; ""'"", 0))"),"#N/A")</f>
        <v>#N/A</v>
      </c>
    </row>
    <row r="300" spans="1:15" ht="114.75" x14ac:dyDescent="0.25">
      <c r="A300" s="191" t="s">
        <v>1537</v>
      </c>
      <c r="B300" s="92">
        <v>2006</v>
      </c>
      <c r="C300" s="92" t="s">
        <v>1034</v>
      </c>
      <c r="D300" s="80" t="s">
        <v>1035</v>
      </c>
      <c r="E300" s="80" t="s">
        <v>1036</v>
      </c>
      <c r="F300" s="80" t="s">
        <v>1037</v>
      </c>
      <c r="G300" s="80" t="s">
        <v>3920</v>
      </c>
      <c r="H300" s="80" t="s">
        <v>1038</v>
      </c>
      <c r="I300" s="80" t="s">
        <v>347</v>
      </c>
      <c r="J300" s="80" t="s">
        <v>55</v>
      </c>
      <c r="K300" s="229"/>
      <c r="L300" s="229"/>
      <c r="M300" s="211"/>
      <c r="N300" s="211"/>
      <c r="O300" s="72" t="str">
        <f ca="1">IFERROR(__xludf.DUMMYFUNCTION("join("", "", query('Snowball (Gleison)'!A:D,""select A where D contains '"" &amp; upper(F300) &amp; ""'"", 0))"),"#N/A")</f>
        <v>#N/A</v>
      </c>
    </row>
    <row r="301" spans="1:15" ht="153" x14ac:dyDescent="0.25">
      <c r="A301" s="191" t="s">
        <v>3921</v>
      </c>
      <c r="B301" s="184">
        <v>2006</v>
      </c>
      <c r="C301" s="184" t="s">
        <v>106</v>
      </c>
      <c r="D301" s="229" t="s">
        <v>3922</v>
      </c>
      <c r="E301" s="229" t="s">
        <v>3923</v>
      </c>
      <c r="F301" s="229" t="s">
        <v>3924</v>
      </c>
      <c r="G301" s="229" t="s">
        <v>3925</v>
      </c>
      <c r="H301" s="229" t="s">
        <v>3926</v>
      </c>
      <c r="I301" s="229" t="s">
        <v>3927</v>
      </c>
      <c r="J301" s="229" t="s">
        <v>60</v>
      </c>
      <c r="K301" s="229"/>
      <c r="L301" s="229"/>
      <c r="M301" s="211"/>
      <c r="N301" s="211"/>
      <c r="O301" s="72" t="str">
        <f ca="1">IFERROR(__xludf.DUMMYFUNCTION("join("", "", query('Snowball (Gleison)'!A:D,""select A where D contains '"" &amp; upper(F301) &amp; ""'"", 0))"),"#N/A")</f>
        <v>#N/A</v>
      </c>
    </row>
    <row r="302" spans="1:15" ht="102" x14ac:dyDescent="0.25">
      <c r="A302" s="191" t="s">
        <v>1039</v>
      </c>
      <c r="B302" s="92">
        <v>2006</v>
      </c>
      <c r="C302" s="92" t="s">
        <v>1040</v>
      </c>
      <c r="D302" s="80" t="s">
        <v>1041</v>
      </c>
      <c r="E302" s="80" t="s">
        <v>1042</v>
      </c>
      <c r="F302" s="80" t="s">
        <v>1043</v>
      </c>
      <c r="G302" s="80" t="s">
        <v>3928</v>
      </c>
      <c r="H302" s="80" t="s">
        <v>1044</v>
      </c>
      <c r="I302" s="80" t="s">
        <v>347</v>
      </c>
      <c r="J302" s="80" t="s">
        <v>55</v>
      </c>
      <c r="K302" s="229"/>
      <c r="L302" s="229"/>
      <c r="M302" s="211"/>
      <c r="N302" s="211"/>
      <c r="O302" s="72" t="str">
        <f ca="1">IFERROR(__xludf.DUMMYFUNCTION("join("", "", query('Snowball (Gleison)'!A:D,""select A where D contains '"" &amp; upper(F302) &amp; ""'"", 0))"),"#N/A")</f>
        <v>#N/A</v>
      </c>
    </row>
    <row r="303" spans="1:15" ht="178.5" x14ac:dyDescent="0.25">
      <c r="A303" s="191" t="s">
        <v>3929</v>
      </c>
      <c r="B303" s="184">
        <v>2006</v>
      </c>
      <c r="C303" s="184" t="s">
        <v>106</v>
      </c>
      <c r="D303" s="229" t="s">
        <v>3930</v>
      </c>
      <c r="E303" s="229" t="s">
        <v>3931</v>
      </c>
      <c r="F303" s="229" t="s">
        <v>3932</v>
      </c>
      <c r="G303" s="229" t="s">
        <v>3933</v>
      </c>
      <c r="H303" s="229" t="s">
        <v>3934</v>
      </c>
      <c r="I303" s="229" t="s">
        <v>3935</v>
      </c>
      <c r="J303" s="229" t="s">
        <v>60</v>
      </c>
      <c r="K303" s="229"/>
      <c r="L303" s="229"/>
      <c r="M303" s="211"/>
      <c r="N303" s="211"/>
      <c r="O303" s="72" t="str">
        <f ca="1">IFERROR(__xludf.DUMMYFUNCTION("join("", "", query('Snowball (Gleison)'!A:D,""select A where D contains '"" &amp; upper(F303) &amp; ""'"", 0))"),"#N/A")</f>
        <v>#N/A</v>
      </c>
    </row>
    <row r="304" spans="1:15" ht="127.5" x14ac:dyDescent="0.25">
      <c r="A304" s="191" t="s">
        <v>1045</v>
      </c>
      <c r="B304" s="92">
        <v>2006</v>
      </c>
      <c r="C304" s="92" t="s">
        <v>1046</v>
      </c>
      <c r="D304" s="80" t="s">
        <v>1047</v>
      </c>
      <c r="E304" s="80" t="s">
        <v>1048</v>
      </c>
      <c r="F304" s="80" t="s">
        <v>1049</v>
      </c>
      <c r="G304" s="80" t="s">
        <v>3936</v>
      </c>
      <c r="H304" s="80" t="s">
        <v>1050</v>
      </c>
      <c r="I304" s="80" t="s">
        <v>521</v>
      </c>
      <c r="J304" s="80" t="s">
        <v>53</v>
      </c>
      <c r="K304" s="229"/>
      <c r="L304" s="229"/>
      <c r="M304" s="211"/>
      <c r="N304" s="211"/>
      <c r="O304" s="72" t="str">
        <f ca="1">IFERROR(__xludf.DUMMYFUNCTION("join("", "", query('Snowball (Gleison)'!A:D,""select A where D contains '"" &amp; upper(F304) &amp; ""'"", 0))"),"#N/A")</f>
        <v>#N/A</v>
      </c>
    </row>
    <row r="305" spans="1:15" ht="127.5" x14ac:dyDescent="0.25">
      <c r="A305" s="191" t="s">
        <v>1052</v>
      </c>
      <c r="B305" s="92">
        <v>2006</v>
      </c>
      <c r="C305" s="92" t="s">
        <v>125</v>
      </c>
      <c r="D305" s="80" t="s">
        <v>1053</v>
      </c>
      <c r="E305" s="80" t="s">
        <v>1054</v>
      </c>
      <c r="F305" s="80" t="s">
        <v>1055</v>
      </c>
      <c r="G305" s="80" t="s">
        <v>3937</v>
      </c>
      <c r="H305" s="80" t="s">
        <v>3938</v>
      </c>
      <c r="I305" s="80" t="s">
        <v>652</v>
      </c>
      <c r="J305" s="80" t="s">
        <v>57</v>
      </c>
      <c r="K305" s="229"/>
      <c r="L305" s="229"/>
      <c r="M305" s="211"/>
      <c r="N305" s="211"/>
      <c r="O305" s="72" t="str">
        <f ca="1">IFERROR(__xludf.DUMMYFUNCTION("join("", "", query('Snowball (Gleison)'!A:D,""select A where D contains '"" &amp; upper(F305) &amp; ""'"", 0))"),"#N/A")</f>
        <v>#N/A</v>
      </c>
    </row>
    <row r="306" spans="1:15" ht="76.5" x14ac:dyDescent="0.25">
      <c r="A306" s="191" t="s">
        <v>1058</v>
      </c>
      <c r="B306" s="92">
        <v>2006</v>
      </c>
      <c r="C306" s="92" t="s">
        <v>125</v>
      </c>
      <c r="D306" s="80" t="s">
        <v>1059</v>
      </c>
      <c r="E306" s="80" t="s">
        <v>1060</v>
      </c>
      <c r="F306" s="80" t="s">
        <v>1061</v>
      </c>
      <c r="G306" s="80" t="s">
        <v>3939</v>
      </c>
      <c r="H306" s="80" t="s">
        <v>3940</v>
      </c>
      <c r="I306" s="80" t="s">
        <v>521</v>
      </c>
      <c r="J306" s="80" t="s">
        <v>53</v>
      </c>
      <c r="K306" s="229"/>
      <c r="L306" s="229"/>
      <c r="M306" s="211"/>
      <c r="N306" s="211"/>
      <c r="O306" s="72" t="str">
        <f ca="1">IFERROR(__xludf.DUMMYFUNCTION("join("", "", query('Snowball (Gleison)'!A:D,""select A where D contains '"" &amp; upper(F306) &amp; ""'"", 0))"),"#N/A")</f>
        <v>#N/A</v>
      </c>
    </row>
    <row r="307" spans="1:15" ht="140.25" x14ac:dyDescent="0.25">
      <c r="A307" s="241" t="s">
        <v>3941</v>
      </c>
      <c r="B307" s="184">
        <v>2006</v>
      </c>
      <c r="C307" s="184" t="s">
        <v>125</v>
      </c>
      <c r="D307" s="229" t="s">
        <v>3942</v>
      </c>
      <c r="E307" s="229" t="s">
        <v>3943</v>
      </c>
      <c r="F307" s="229" t="s">
        <v>3944</v>
      </c>
      <c r="G307" s="229" t="s">
        <v>3945</v>
      </c>
      <c r="H307" s="229" t="s">
        <v>3946</v>
      </c>
      <c r="I307" s="229" t="s">
        <v>3947</v>
      </c>
      <c r="J307" s="229" t="s">
        <v>72</v>
      </c>
      <c r="K307" s="229"/>
      <c r="L307" s="229"/>
      <c r="M307" s="211"/>
      <c r="N307" s="211"/>
      <c r="O307" s="72" t="str">
        <f ca="1">IFERROR(__xludf.DUMMYFUNCTION("join("", "", query('Snowball (Gleison)'!A:D,""select A where D contains '"" &amp; upper(F307) &amp; ""'"", 0))"),"#N/A")</f>
        <v>#N/A</v>
      </c>
    </row>
    <row r="308" spans="1:15" ht="191.25" x14ac:dyDescent="0.25">
      <c r="A308" s="241" t="s">
        <v>3948</v>
      </c>
      <c r="B308" s="184">
        <v>2006</v>
      </c>
      <c r="C308" s="184" t="s">
        <v>125</v>
      </c>
      <c r="D308" s="229" t="s">
        <v>3949</v>
      </c>
      <c r="E308" s="229" t="s">
        <v>3950</v>
      </c>
      <c r="F308" s="229" t="s">
        <v>3951</v>
      </c>
      <c r="G308" s="229" t="s">
        <v>3952</v>
      </c>
      <c r="H308" s="229" t="s">
        <v>3953</v>
      </c>
      <c r="I308" s="229" t="s">
        <v>3947</v>
      </c>
      <c r="J308" s="229" t="s">
        <v>72</v>
      </c>
      <c r="K308" s="229"/>
      <c r="L308" s="229"/>
      <c r="M308" s="211"/>
      <c r="N308" s="211"/>
      <c r="O308" s="72" t="str">
        <f ca="1">IFERROR(__xludf.DUMMYFUNCTION("join("", "", query('Snowball (Gleison)'!A:D,""select A where D contains '"" &amp; upper(F308) &amp; ""'"", 0))"),"#N/A")</f>
        <v>#N/A</v>
      </c>
    </row>
    <row r="309" spans="1:15" ht="127.5" x14ac:dyDescent="0.25">
      <c r="A309" s="191" t="s">
        <v>1063</v>
      </c>
      <c r="B309" s="92">
        <v>2006</v>
      </c>
      <c r="C309" s="92" t="s">
        <v>146</v>
      </c>
      <c r="D309" s="80" t="s">
        <v>1064</v>
      </c>
      <c r="E309" s="80" t="s">
        <v>1065</v>
      </c>
      <c r="F309" s="80" t="s">
        <v>1066</v>
      </c>
      <c r="G309" s="80" t="s">
        <v>3954</v>
      </c>
      <c r="H309" s="80" t="s">
        <v>1067</v>
      </c>
      <c r="I309" s="80" t="s">
        <v>521</v>
      </c>
      <c r="J309" s="80" t="s">
        <v>53</v>
      </c>
      <c r="K309" s="229"/>
      <c r="L309" s="229"/>
      <c r="M309" s="211"/>
      <c r="N309" s="211"/>
      <c r="O309" s="72" t="str">
        <f ca="1">IFERROR(__xludf.DUMMYFUNCTION("join("", "", query('Snowball (Gleison)'!A:D,""select A where D contains '"" &amp; upper(F309) &amp; ""'"", 0))"),"#N/A")</f>
        <v>#N/A</v>
      </c>
    </row>
    <row r="310" spans="1:15" ht="76.5" x14ac:dyDescent="0.25">
      <c r="A310" s="191" t="s">
        <v>1068</v>
      </c>
      <c r="B310" s="92">
        <v>2006</v>
      </c>
      <c r="C310" s="92" t="s">
        <v>146</v>
      </c>
      <c r="D310" s="80" t="s">
        <v>1069</v>
      </c>
      <c r="E310" s="80" t="s">
        <v>1070</v>
      </c>
      <c r="F310" s="80" t="s">
        <v>1071</v>
      </c>
      <c r="G310" s="80" t="s">
        <v>3955</v>
      </c>
      <c r="H310" s="80" t="s">
        <v>1072</v>
      </c>
      <c r="I310" s="80" t="s">
        <v>521</v>
      </c>
      <c r="J310" s="80" t="s">
        <v>53</v>
      </c>
      <c r="K310" s="229"/>
      <c r="L310" s="229"/>
      <c r="M310" s="211"/>
      <c r="N310" s="211"/>
      <c r="O310" s="72" t="str">
        <f ca="1">IFERROR(__xludf.DUMMYFUNCTION("join("", "", query('Snowball (Gleison)'!A:D,""select A where D contains '"" &amp; upper(F310) &amp; ""'"", 0))"),"#N/A")</f>
        <v>#N/A</v>
      </c>
    </row>
    <row r="311" spans="1:15" ht="76.5" x14ac:dyDescent="0.25">
      <c r="A311" s="191" t="s">
        <v>3956</v>
      </c>
      <c r="B311" s="184">
        <v>2006</v>
      </c>
      <c r="C311" s="184" t="s">
        <v>89</v>
      </c>
      <c r="D311" s="229" t="s">
        <v>3957</v>
      </c>
      <c r="E311" s="229" t="s">
        <v>3958</v>
      </c>
      <c r="F311" s="229" t="s">
        <v>3959</v>
      </c>
      <c r="G311" s="229" t="s">
        <v>3960</v>
      </c>
      <c r="H311" s="229" t="s">
        <v>3961</v>
      </c>
      <c r="I311" s="229" t="s">
        <v>2865</v>
      </c>
      <c r="J311" s="229" t="s">
        <v>74</v>
      </c>
      <c r="K311" s="229"/>
      <c r="L311" s="229"/>
      <c r="M311" s="211"/>
      <c r="N311" s="211"/>
      <c r="O311" s="72" t="str">
        <f ca="1">IFERROR(__xludf.DUMMYFUNCTION("join("", "", query('Snowball (Gleison)'!A:D,""select A where D contains '"" &amp; upper(F311) &amp; ""'"", 0))"),"#N/A")</f>
        <v>#N/A</v>
      </c>
    </row>
    <row r="312" spans="1:15" ht="102" x14ac:dyDescent="0.25">
      <c r="A312" s="191" t="s">
        <v>3962</v>
      </c>
      <c r="B312" s="184">
        <v>2006</v>
      </c>
      <c r="C312" s="184" t="s">
        <v>106</v>
      </c>
      <c r="D312" s="229" t="s">
        <v>3963</v>
      </c>
      <c r="E312" s="229" t="s">
        <v>3964</v>
      </c>
      <c r="F312" s="229" t="s">
        <v>3965</v>
      </c>
      <c r="G312" s="229" t="s">
        <v>3966</v>
      </c>
      <c r="H312" s="229" t="s">
        <v>3967</v>
      </c>
      <c r="I312" s="229" t="s">
        <v>3968</v>
      </c>
      <c r="J312" s="229" t="s">
        <v>60</v>
      </c>
      <c r="K312" s="229"/>
      <c r="L312" s="229"/>
      <c r="M312" s="211"/>
      <c r="N312" s="211"/>
      <c r="O312" s="72" t="str">
        <f ca="1">IFERROR(__xludf.DUMMYFUNCTION("join("", "", query('Snowball (Gleison)'!A:D,""select A where D contains '"" &amp; upper(F312) &amp; ""'"", 0))"),"#N/A")</f>
        <v>#N/A</v>
      </c>
    </row>
    <row r="313" spans="1:15" ht="76.5" x14ac:dyDescent="0.25">
      <c r="A313" s="191" t="s">
        <v>1074</v>
      </c>
      <c r="B313" s="92">
        <v>2006</v>
      </c>
      <c r="C313" s="92" t="s">
        <v>106</v>
      </c>
      <c r="D313" s="80" t="s">
        <v>1075</v>
      </c>
      <c r="E313" s="80" t="s">
        <v>1076</v>
      </c>
      <c r="F313" s="80" t="s">
        <v>1077</v>
      </c>
      <c r="G313" s="80" t="s">
        <v>3969</v>
      </c>
      <c r="H313" s="80" t="s">
        <v>1078</v>
      </c>
      <c r="I313" s="80" t="s">
        <v>347</v>
      </c>
      <c r="J313" s="80" t="s">
        <v>55</v>
      </c>
      <c r="K313" s="229"/>
      <c r="L313" s="229"/>
      <c r="M313" s="211"/>
      <c r="N313" s="211"/>
      <c r="O313" s="72" t="str">
        <f ca="1">IFERROR(__xludf.DUMMYFUNCTION("join("", "", query('Snowball (Gleison)'!A:D,""select A where D contains '"" &amp; upper(F313) &amp; ""'"", 0))"),"#N/A")</f>
        <v>#N/A</v>
      </c>
    </row>
    <row r="314" spans="1:15" ht="102" x14ac:dyDescent="0.25">
      <c r="A314" s="191" t="s">
        <v>3970</v>
      </c>
      <c r="B314" s="184">
        <v>2006</v>
      </c>
      <c r="C314" s="184" t="s">
        <v>125</v>
      </c>
      <c r="D314" s="229" t="s">
        <v>3971</v>
      </c>
      <c r="E314" s="229" t="s">
        <v>3972</v>
      </c>
      <c r="F314" s="229" t="s">
        <v>3973</v>
      </c>
      <c r="G314" s="229" t="s">
        <v>3974</v>
      </c>
      <c r="H314" s="229" t="s">
        <v>3975</v>
      </c>
      <c r="I314" s="229" t="s">
        <v>2865</v>
      </c>
      <c r="J314" s="229" t="s">
        <v>74</v>
      </c>
      <c r="K314" s="229"/>
      <c r="L314" s="229"/>
      <c r="M314" s="211"/>
      <c r="N314" s="211"/>
      <c r="O314" s="72" t="str">
        <f ca="1">IFERROR(__xludf.DUMMYFUNCTION("join("", "", query('Snowball (Gleison)'!A:D,""select A where D contains '"" &amp; upper(F314) &amp; ""'"", 0))"),"#N/A")</f>
        <v>#N/A</v>
      </c>
    </row>
    <row r="315" spans="1:15" ht="89.25" x14ac:dyDescent="0.25">
      <c r="A315" s="191" t="s">
        <v>3976</v>
      </c>
      <c r="B315" s="184">
        <v>2006</v>
      </c>
      <c r="C315" s="184" t="s">
        <v>3977</v>
      </c>
      <c r="D315" s="229" t="s">
        <v>3978</v>
      </c>
      <c r="E315" s="229" t="s">
        <v>3979</v>
      </c>
      <c r="F315" s="229" t="s">
        <v>3980</v>
      </c>
      <c r="G315" s="229" t="s">
        <v>3981</v>
      </c>
      <c r="H315" s="229" t="s">
        <v>3982</v>
      </c>
      <c r="I315" s="229" t="s">
        <v>3983</v>
      </c>
      <c r="J315" s="229" t="s">
        <v>74</v>
      </c>
      <c r="K315" s="229"/>
      <c r="L315" s="229"/>
      <c r="M315" s="211"/>
      <c r="N315" s="211"/>
      <c r="O315" s="72" t="str">
        <f ca="1">IFERROR(__xludf.DUMMYFUNCTION("join("", "", query('Snowball (Gleison)'!A:D,""select A where D contains '"" &amp; upper(F315) &amp; ""'"", 0))"),"#N/A")</f>
        <v>#N/A</v>
      </c>
    </row>
    <row r="316" spans="1:15" ht="306" x14ac:dyDescent="0.25">
      <c r="A316" s="191" t="s">
        <v>3984</v>
      </c>
      <c r="B316" s="184">
        <v>2006</v>
      </c>
      <c r="C316" s="184" t="s">
        <v>3977</v>
      </c>
      <c r="D316" s="229" t="s">
        <v>3985</v>
      </c>
      <c r="E316" s="229" t="s">
        <v>3986</v>
      </c>
      <c r="F316" s="229" t="s">
        <v>3987</v>
      </c>
      <c r="G316" s="229" t="s">
        <v>3988</v>
      </c>
      <c r="H316" s="229" t="s">
        <v>3989</v>
      </c>
      <c r="I316" s="229" t="s">
        <v>3990</v>
      </c>
      <c r="J316" s="229" t="s">
        <v>60</v>
      </c>
      <c r="K316" s="229"/>
      <c r="L316" s="229"/>
      <c r="M316" s="211"/>
      <c r="N316" s="211"/>
      <c r="O316" s="72" t="str">
        <f ca="1">IFERROR(__xludf.DUMMYFUNCTION("join("", "", query('Snowball (Gleison)'!A:D,""select A where D contains '"" &amp; upper(F316) &amp; ""'"", 0))"),"#N/A")</f>
        <v>#N/A</v>
      </c>
    </row>
    <row r="317" spans="1:15" ht="76.5" x14ac:dyDescent="0.25">
      <c r="A317" s="191" t="s">
        <v>3991</v>
      </c>
      <c r="B317" s="184">
        <v>2006</v>
      </c>
      <c r="C317" s="184" t="s">
        <v>125</v>
      </c>
      <c r="D317" s="229" t="s">
        <v>3992</v>
      </c>
      <c r="E317" s="229" t="s">
        <v>3993</v>
      </c>
      <c r="F317" s="229" t="s">
        <v>3994</v>
      </c>
      <c r="G317" s="229" t="s">
        <v>3995</v>
      </c>
      <c r="H317" s="229" t="s">
        <v>3996</v>
      </c>
      <c r="I317" s="229" t="s">
        <v>2865</v>
      </c>
      <c r="J317" s="229" t="s">
        <v>74</v>
      </c>
      <c r="K317" s="229"/>
      <c r="L317" s="229"/>
      <c r="M317" s="211"/>
      <c r="N317" s="211"/>
      <c r="O317" s="72" t="str">
        <f ca="1">IFERROR(__xludf.DUMMYFUNCTION("join("", "", query('Snowball (Gleison)'!A:D,""select A where D contains '"" &amp; upper(F317) &amp; ""'"", 0))"),"#N/A")</f>
        <v>#N/A</v>
      </c>
    </row>
    <row r="318" spans="1:15" ht="344.25" x14ac:dyDescent="0.25">
      <c r="A318" s="191" t="s">
        <v>3997</v>
      </c>
      <c r="B318" s="184">
        <v>2006</v>
      </c>
      <c r="C318" s="184" t="s">
        <v>998</v>
      </c>
      <c r="D318" s="229" t="s">
        <v>3998</v>
      </c>
      <c r="E318" s="229" t="s">
        <v>3999</v>
      </c>
      <c r="F318" s="229" t="s">
        <v>4000</v>
      </c>
      <c r="G318" s="229" t="s">
        <v>4001</v>
      </c>
      <c r="H318" s="229" t="s">
        <v>4002</v>
      </c>
      <c r="I318" s="229" t="s">
        <v>4003</v>
      </c>
      <c r="J318" s="229" t="s">
        <v>60</v>
      </c>
      <c r="K318" s="229"/>
      <c r="L318" s="229"/>
      <c r="M318" s="211"/>
      <c r="N318" s="211"/>
      <c r="O318" s="72" t="str">
        <f ca="1">IFERROR(__xludf.DUMMYFUNCTION("join("", "", query('Snowball (Gleison)'!A:D,""select A where D contains '"" &amp; upper(F318) &amp; ""'"", 0))"),"#N/A")</f>
        <v>#N/A</v>
      </c>
    </row>
    <row r="319" spans="1:15" ht="89.25" x14ac:dyDescent="0.25">
      <c r="A319" s="191" t="s">
        <v>1079</v>
      </c>
      <c r="B319" s="92">
        <v>2006</v>
      </c>
      <c r="C319" s="92" t="s">
        <v>611</v>
      </c>
      <c r="D319" s="80" t="s">
        <v>1080</v>
      </c>
      <c r="E319" s="80" t="s">
        <v>1081</v>
      </c>
      <c r="F319" s="80" t="s">
        <v>1082</v>
      </c>
      <c r="G319" s="80" t="s">
        <v>4004</v>
      </c>
      <c r="H319" s="80" t="s">
        <v>4005</v>
      </c>
      <c r="I319" s="80" t="s">
        <v>521</v>
      </c>
      <c r="J319" s="80" t="s">
        <v>53</v>
      </c>
      <c r="K319" s="229"/>
      <c r="L319" s="229"/>
      <c r="M319" s="211"/>
      <c r="N319" s="211"/>
      <c r="O319" s="72" t="str">
        <f ca="1">IFERROR(__xludf.DUMMYFUNCTION("join("", "", query('Snowball (Gleison)'!A:D,""select A where D contains '"" &amp; upper(F319) &amp; ""'"", 0))"),"#N/A")</f>
        <v>#N/A</v>
      </c>
    </row>
    <row r="320" spans="1:15" ht="153" x14ac:dyDescent="0.25">
      <c r="A320" s="191" t="s">
        <v>4006</v>
      </c>
      <c r="B320" s="184">
        <v>2006</v>
      </c>
      <c r="C320" s="184" t="s">
        <v>106</v>
      </c>
      <c r="D320" s="229" t="s">
        <v>4007</v>
      </c>
      <c r="E320" s="229" t="s">
        <v>4008</v>
      </c>
      <c r="F320" s="229" t="s">
        <v>4009</v>
      </c>
      <c r="G320" s="229" t="s">
        <v>4010</v>
      </c>
      <c r="H320" s="229" t="s">
        <v>4011</v>
      </c>
      <c r="I320" s="229" t="s">
        <v>4012</v>
      </c>
      <c r="J320" s="229" t="s">
        <v>60</v>
      </c>
      <c r="K320" s="229"/>
      <c r="L320" s="229"/>
      <c r="M320" s="211"/>
      <c r="N320" s="211"/>
      <c r="O320" s="72" t="str">
        <f ca="1">IFERROR(__xludf.DUMMYFUNCTION("join("", "", query('Snowball (Gleison)'!A:D,""select A where D contains '"" &amp; upper(F320) &amp; ""'"", 0))"),"#N/A")</f>
        <v>#N/A</v>
      </c>
    </row>
    <row r="321" spans="1:15" ht="102" x14ac:dyDescent="0.25">
      <c r="A321" s="191" t="s">
        <v>1084</v>
      </c>
      <c r="B321" s="92">
        <v>2006</v>
      </c>
      <c r="C321" s="92" t="s">
        <v>146</v>
      </c>
      <c r="D321" s="80" t="s">
        <v>1085</v>
      </c>
      <c r="E321" s="80" t="s">
        <v>4013</v>
      </c>
      <c r="F321" s="80" t="s">
        <v>1087</v>
      </c>
      <c r="G321" s="80" t="s">
        <v>4014</v>
      </c>
      <c r="H321" s="80" t="s">
        <v>4015</v>
      </c>
      <c r="I321" s="80" t="s">
        <v>347</v>
      </c>
      <c r="J321" s="80" t="s">
        <v>55</v>
      </c>
      <c r="K321" s="229"/>
      <c r="L321" s="229"/>
      <c r="M321" s="211"/>
      <c r="N321" s="211"/>
      <c r="O321" s="72" t="str">
        <f ca="1">IFERROR(__xludf.DUMMYFUNCTION("join("", "", query('Snowball (Gleison)'!A:D,""select A where D contains '"" &amp; upper(F321) &amp; ""'"", 0))"),"#N/A")</f>
        <v>#N/A</v>
      </c>
    </row>
    <row r="322" spans="1:15" ht="102" x14ac:dyDescent="0.25">
      <c r="A322" s="191" t="s">
        <v>4016</v>
      </c>
      <c r="B322" s="184">
        <v>2006</v>
      </c>
      <c r="C322" s="184" t="s">
        <v>125</v>
      </c>
      <c r="D322" s="229" t="s">
        <v>4017</v>
      </c>
      <c r="E322" s="229" t="s">
        <v>4018</v>
      </c>
      <c r="F322" s="229" t="s">
        <v>4019</v>
      </c>
      <c r="G322" s="229" t="s">
        <v>4020</v>
      </c>
      <c r="H322" s="229" t="s">
        <v>4021</v>
      </c>
      <c r="I322" s="229" t="s">
        <v>4022</v>
      </c>
      <c r="J322" s="229" t="s">
        <v>60</v>
      </c>
      <c r="K322" s="229"/>
      <c r="L322" s="229"/>
      <c r="M322" s="211"/>
      <c r="N322" s="211"/>
      <c r="O322" s="72" t="str">
        <f ca="1">IFERROR(__xludf.DUMMYFUNCTION("join("", "", query('Snowball (Gleison)'!A:D,""select A where D contains '"" &amp; upper(F322) &amp; ""'"", 0))"),"#N/A")</f>
        <v>#N/A</v>
      </c>
    </row>
    <row r="323" spans="1:15" ht="76.5" x14ac:dyDescent="0.25">
      <c r="A323" s="191" t="s">
        <v>1089</v>
      </c>
      <c r="B323" s="92">
        <v>2006</v>
      </c>
      <c r="C323" s="92" t="s">
        <v>146</v>
      </c>
      <c r="D323" s="80" t="s">
        <v>1090</v>
      </c>
      <c r="E323" s="80" t="s">
        <v>87</v>
      </c>
      <c r="F323" s="80" t="s">
        <v>1091</v>
      </c>
      <c r="G323" s="80" t="s">
        <v>4023</v>
      </c>
      <c r="H323" s="80" t="s">
        <v>1092</v>
      </c>
      <c r="I323" s="80" t="s">
        <v>347</v>
      </c>
      <c r="J323" s="80" t="s">
        <v>55</v>
      </c>
      <c r="K323" s="229"/>
      <c r="L323" s="229"/>
      <c r="M323" s="211"/>
      <c r="N323" s="211"/>
      <c r="O323" s="72" t="str">
        <f ca="1">IFERROR(__xludf.DUMMYFUNCTION("join("", "", query('Snowball (Gleison)'!A:D,""select A where D contains '"" &amp; upper(F323) &amp; ""'"", 0))"),"#N/A")</f>
        <v>#N/A</v>
      </c>
    </row>
    <row r="324" spans="1:15" ht="76.5" x14ac:dyDescent="0.25">
      <c r="A324" s="191" t="s">
        <v>1093</v>
      </c>
      <c r="B324" s="92">
        <v>2006</v>
      </c>
      <c r="C324" s="92" t="s">
        <v>106</v>
      </c>
      <c r="D324" s="80" t="s">
        <v>1094</v>
      </c>
      <c r="E324" s="80" t="s">
        <v>90</v>
      </c>
      <c r="F324" s="80" t="s">
        <v>1095</v>
      </c>
      <c r="G324" s="80" t="s">
        <v>4024</v>
      </c>
      <c r="H324" s="80" t="s">
        <v>1096</v>
      </c>
      <c r="I324" s="80" t="s">
        <v>347</v>
      </c>
      <c r="J324" s="80" t="s">
        <v>55</v>
      </c>
      <c r="K324" s="229"/>
      <c r="L324" s="229"/>
      <c r="M324" s="211"/>
      <c r="N324" s="211"/>
      <c r="O324" s="72" t="str">
        <f ca="1">IFERROR(__xludf.DUMMYFUNCTION("join("", "", query('Snowball (Gleison)'!A:D,""select A where D contains '"" &amp; upper(F324) &amp; ""'"", 0))"),"#N/A")</f>
        <v>#N/A</v>
      </c>
    </row>
    <row r="325" spans="1:15" ht="51" x14ac:dyDescent="0.25">
      <c r="A325" s="191" t="s">
        <v>1097</v>
      </c>
      <c r="B325" s="92">
        <v>2006</v>
      </c>
      <c r="C325" s="92" t="s">
        <v>998</v>
      </c>
      <c r="D325" s="80" t="s">
        <v>1098</v>
      </c>
      <c r="E325" s="80" t="s">
        <v>1099</v>
      </c>
      <c r="F325" s="80" t="s">
        <v>1100</v>
      </c>
      <c r="G325" s="80" t="s">
        <v>4025</v>
      </c>
      <c r="H325" s="80" t="s">
        <v>4026</v>
      </c>
      <c r="I325" s="80" t="s">
        <v>347</v>
      </c>
      <c r="J325" s="80" t="s">
        <v>55</v>
      </c>
      <c r="K325" s="229"/>
      <c r="L325" s="229"/>
      <c r="M325" s="211"/>
      <c r="N325" s="211"/>
      <c r="O325" s="72" t="str">
        <f ca="1">IFERROR(__xludf.DUMMYFUNCTION("join("", "", query('Snowball (Gleison)'!A:D,""select A where D contains '"" &amp; upper(F325) &amp; ""'"", 0))"),"#N/A")</f>
        <v>#N/A</v>
      </c>
    </row>
    <row r="326" spans="1:15" ht="89.25" x14ac:dyDescent="0.25">
      <c r="A326" s="191" t="s">
        <v>4027</v>
      </c>
      <c r="B326" s="184">
        <v>2006</v>
      </c>
      <c r="C326" s="184" t="s">
        <v>125</v>
      </c>
      <c r="D326" s="229" t="s">
        <v>4028</v>
      </c>
      <c r="E326" s="229"/>
      <c r="F326" s="229" t="s">
        <v>4029</v>
      </c>
      <c r="G326" s="229" t="s">
        <v>4030</v>
      </c>
      <c r="H326" s="229"/>
      <c r="I326" s="211" t="s">
        <v>3208</v>
      </c>
      <c r="J326" s="211" t="s">
        <v>70</v>
      </c>
      <c r="K326" s="229"/>
      <c r="L326" s="229"/>
      <c r="M326" s="211"/>
      <c r="N326" s="211"/>
      <c r="O326" s="72" t="str">
        <f ca="1">IFERROR(__xludf.DUMMYFUNCTION("join("", "", query('Snowball (Gleison)'!A:D,""select A where D contains '"" &amp; upper(F326) &amp; ""'"", 0))"),"#N/A")</f>
        <v>#N/A</v>
      </c>
    </row>
    <row r="327" spans="1:15" ht="140.25" x14ac:dyDescent="0.25">
      <c r="A327" s="191" t="s">
        <v>1102</v>
      </c>
      <c r="B327" s="92">
        <v>2005</v>
      </c>
      <c r="C327" s="92" t="s">
        <v>1040</v>
      </c>
      <c r="D327" s="80" t="s">
        <v>1103</v>
      </c>
      <c r="E327" s="80" t="s">
        <v>1104</v>
      </c>
      <c r="F327" s="80" t="s">
        <v>1105</v>
      </c>
      <c r="G327" s="80" t="s">
        <v>4031</v>
      </c>
      <c r="H327" s="80" t="s">
        <v>1106</v>
      </c>
      <c r="I327" s="80" t="s">
        <v>347</v>
      </c>
      <c r="J327" s="80" t="s">
        <v>55</v>
      </c>
      <c r="K327" s="229"/>
      <c r="L327" s="229"/>
      <c r="M327" s="211"/>
      <c r="N327" s="211"/>
      <c r="O327" s="72" t="str">
        <f ca="1">IFERROR(__xludf.DUMMYFUNCTION("join("", "", query('Snowball (Gleison)'!A:D,""select A where D contains '"" &amp; upper(F327) &amp; ""'"", 0))"),"237")</f>
        <v>237</v>
      </c>
    </row>
    <row r="328" spans="1:15" ht="89.25" x14ac:dyDescent="0.25">
      <c r="A328" s="191" t="s">
        <v>4032</v>
      </c>
      <c r="B328" s="184">
        <v>2005</v>
      </c>
      <c r="C328" s="184" t="s">
        <v>89</v>
      </c>
      <c r="D328" s="229" t="s">
        <v>4033</v>
      </c>
      <c r="E328" s="229" t="s">
        <v>4034</v>
      </c>
      <c r="F328" s="229" t="s">
        <v>4035</v>
      </c>
      <c r="G328" s="229" t="s">
        <v>4036</v>
      </c>
      <c r="H328" s="229" t="s">
        <v>4037</v>
      </c>
      <c r="I328" s="229" t="s">
        <v>4038</v>
      </c>
      <c r="J328" s="229" t="s">
        <v>60</v>
      </c>
      <c r="K328" s="229"/>
      <c r="L328" s="229"/>
      <c r="M328" s="211"/>
      <c r="N328" s="211"/>
      <c r="O328" s="72" t="str">
        <f ca="1">IFERROR(__xludf.DUMMYFUNCTION("join("", "", query('Snowball (Gleison)'!A:D,""select A where D contains '"" &amp; upper(F328) &amp; ""'"", 0))"),"#N/A")</f>
        <v>#N/A</v>
      </c>
    </row>
    <row r="329" spans="1:15" ht="140.25" x14ac:dyDescent="0.25">
      <c r="A329" s="191" t="s">
        <v>1107</v>
      </c>
      <c r="B329" s="92">
        <v>2005</v>
      </c>
      <c r="C329" s="92" t="s">
        <v>1040</v>
      </c>
      <c r="D329" s="80" t="s">
        <v>1108</v>
      </c>
      <c r="E329" s="80" t="s">
        <v>1109</v>
      </c>
      <c r="F329" s="80" t="s">
        <v>1110</v>
      </c>
      <c r="G329" s="80" t="s">
        <v>4039</v>
      </c>
      <c r="H329" s="80" t="s">
        <v>1111</v>
      </c>
      <c r="I329" s="80" t="s">
        <v>347</v>
      </c>
      <c r="J329" s="80" t="s">
        <v>55</v>
      </c>
      <c r="K329" s="229"/>
      <c r="L329" s="229"/>
      <c r="M329" s="211"/>
      <c r="N329" s="211"/>
      <c r="O329" s="72" t="str">
        <f ca="1">IFERROR(__xludf.DUMMYFUNCTION("join("", "", query('Snowball (Gleison)'!A:D,""select A where D contains '"" &amp; upper(F329) &amp; ""'"", 0))"),"#N/A")</f>
        <v>#N/A</v>
      </c>
    </row>
    <row r="330" spans="1:15" ht="76.5" x14ac:dyDescent="0.25">
      <c r="A330" s="191" t="s">
        <v>4040</v>
      </c>
      <c r="B330" s="184">
        <v>2005</v>
      </c>
      <c r="C330" s="184" t="s">
        <v>1034</v>
      </c>
      <c r="D330" s="229" t="s">
        <v>4041</v>
      </c>
      <c r="E330" s="229" t="s">
        <v>4042</v>
      </c>
      <c r="F330" s="229" t="s">
        <v>4043</v>
      </c>
      <c r="G330" s="229" t="s">
        <v>4044</v>
      </c>
      <c r="H330" s="229" t="s">
        <v>4045</v>
      </c>
      <c r="I330" s="229" t="s">
        <v>2865</v>
      </c>
      <c r="J330" s="229" t="s">
        <v>74</v>
      </c>
      <c r="K330" s="229"/>
      <c r="L330" s="229"/>
      <c r="M330" s="211"/>
      <c r="N330" s="211"/>
      <c r="O330" s="72" t="str">
        <f ca="1">IFERROR(__xludf.DUMMYFUNCTION("join("", "", query('Snowball (Gleison)'!A:D,""select A where D contains '"" &amp; upper(F330) &amp; ""'"", 0))"),"#N/A")</f>
        <v>#N/A</v>
      </c>
    </row>
    <row r="331" spans="1:15" ht="76.5" x14ac:dyDescent="0.25">
      <c r="A331" s="191" t="s">
        <v>4046</v>
      </c>
      <c r="B331" s="184">
        <v>2005</v>
      </c>
      <c r="C331" s="184" t="s">
        <v>106</v>
      </c>
      <c r="D331" s="229" t="s">
        <v>4047</v>
      </c>
      <c r="E331" s="229" t="s">
        <v>4048</v>
      </c>
      <c r="F331" s="229" t="s">
        <v>4049</v>
      </c>
      <c r="G331" s="229" t="s">
        <v>4050</v>
      </c>
      <c r="H331" s="229" t="s">
        <v>4051</v>
      </c>
      <c r="I331" s="211" t="s">
        <v>4052</v>
      </c>
      <c r="J331" s="211" t="s">
        <v>64</v>
      </c>
      <c r="K331" s="229"/>
      <c r="L331" s="229"/>
      <c r="M331" s="211"/>
      <c r="N331" s="211"/>
      <c r="O331" s="72" t="str">
        <f ca="1">IFERROR(__xludf.DUMMYFUNCTION("join("", "", query('Snowball (Gleison)'!A:D,""select A where D contains '"" &amp; upper(F331) &amp; ""'"", 0))"),"#N/A")</f>
        <v>#N/A</v>
      </c>
    </row>
    <row r="332" spans="1:15" ht="140.25" x14ac:dyDescent="0.25">
      <c r="A332" s="191" t="s">
        <v>1113</v>
      </c>
      <c r="B332" s="92">
        <v>2005</v>
      </c>
      <c r="C332" s="92" t="s">
        <v>1046</v>
      </c>
      <c r="D332" s="80" t="s">
        <v>1114</v>
      </c>
      <c r="E332" s="80" t="s">
        <v>1115</v>
      </c>
      <c r="F332" s="80" t="s">
        <v>1116</v>
      </c>
      <c r="G332" s="80" t="s">
        <v>4053</v>
      </c>
      <c r="H332" s="80" t="s">
        <v>1117</v>
      </c>
      <c r="I332" s="80" t="s">
        <v>521</v>
      </c>
      <c r="J332" s="80" t="s">
        <v>53</v>
      </c>
      <c r="K332" s="229"/>
      <c r="L332" s="229"/>
      <c r="M332" s="211"/>
      <c r="N332" s="211"/>
      <c r="O332" s="72" t="str">
        <f ca="1">IFERROR(__xludf.DUMMYFUNCTION("join("", "", query('Snowball (Gleison)'!A:D,""select A where D contains '"" &amp; upper(F332) &amp; ""'"", 0))"),"#N/A")</f>
        <v>#N/A</v>
      </c>
    </row>
    <row r="333" spans="1:15" ht="63.75" x14ac:dyDescent="0.25">
      <c r="A333" s="191" t="s">
        <v>1119</v>
      </c>
      <c r="B333" s="92">
        <v>2005</v>
      </c>
      <c r="C333" s="92" t="s">
        <v>106</v>
      </c>
      <c r="D333" s="80" t="s">
        <v>1120</v>
      </c>
      <c r="E333" s="80" t="s">
        <v>1121</v>
      </c>
      <c r="F333" s="80" t="s">
        <v>1122</v>
      </c>
      <c r="G333" s="80" t="s">
        <v>4054</v>
      </c>
      <c r="H333" s="80" t="s">
        <v>1123</v>
      </c>
      <c r="I333" s="80" t="s">
        <v>347</v>
      </c>
      <c r="J333" s="80" t="s">
        <v>55</v>
      </c>
      <c r="K333" s="229"/>
      <c r="L333" s="229"/>
      <c r="M333" s="211"/>
      <c r="N333" s="211"/>
      <c r="O333" s="72" t="str">
        <f ca="1">IFERROR(__xludf.DUMMYFUNCTION("join("", "", query('Snowball (Gleison)'!A:D,""select A where D contains '"" &amp; upper(F333) &amp; ""'"", 0))"),"#N/A")</f>
        <v>#N/A</v>
      </c>
    </row>
    <row r="334" spans="1:15" ht="76.5" x14ac:dyDescent="0.25">
      <c r="A334" s="191" t="s">
        <v>4055</v>
      </c>
      <c r="B334" s="184">
        <v>2005</v>
      </c>
      <c r="C334" s="184" t="s">
        <v>125</v>
      </c>
      <c r="D334" s="229" t="s">
        <v>4056</v>
      </c>
      <c r="E334" s="229" t="s">
        <v>4057</v>
      </c>
      <c r="F334" s="229" t="s">
        <v>4058</v>
      </c>
      <c r="G334" s="229" t="s">
        <v>4059</v>
      </c>
      <c r="H334" s="229" t="s">
        <v>4060</v>
      </c>
      <c r="I334" s="229" t="s">
        <v>2865</v>
      </c>
      <c r="J334" s="229" t="s">
        <v>74</v>
      </c>
      <c r="K334" s="229"/>
      <c r="L334" s="229"/>
      <c r="M334" s="211"/>
      <c r="N334" s="211"/>
      <c r="O334" s="72" t="str">
        <f ca="1">IFERROR(__xludf.DUMMYFUNCTION("join("", "", query('Snowball (Gleison)'!A:D,""select A where D contains '"" &amp; upper(F334) &amp; ""'"", 0))"),"#N/A")</f>
        <v>#N/A</v>
      </c>
    </row>
    <row r="335" spans="1:15" ht="153" x14ac:dyDescent="0.25">
      <c r="A335" s="191" t="s">
        <v>4061</v>
      </c>
      <c r="B335" s="184">
        <v>2005</v>
      </c>
      <c r="C335" s="184" t="s">
        <v>106</v>
      </c>
      <c r="D335" s="229" t="s">
        <v>4062</v>
      </c>
      <c r="E335" s="229" t="s">
        <v>4063</v>
      </c>
      <c r="F335" s="229" t="s">
        <v>4064</v>
      </c>
      <c r="G335" s="229" t="s">
        <v>4065</v>
      </c>
      <c r="H335" s="229" t="s">
        <v>4066</v>
      </c>
      <c r="I335" s="229" t="s">
        <v>4067</v>
      </c>
      <c r="J335" s="229" t="s">
        <v>60</v>
      </c>
      <c r="K335" s="229"/>
      <c r="L335" s="229"/>
      <c r="M335" s="211"/>
      <c r="N335" s="211"/>
      <c r="O335" s="72" t="str">
        <f ca="1">IFERROR(__xludf.DUMMYFUNCTION("join("", "", query('Snowball (Gleison)'!A:D,""select A where D contains '"" &amp; upper(F335) &amp; ""'"", 0))"),"#N/A")</f>
        <v>#N/A</v>
      </c>
    </row>
    <row r="336" spans="1:15" ht="127.5" x14ac:dyDescent="0.25">
      <c r="A336" s="191" t="s">
        <v>4068</v>
      </c>
      <c r="B336" s="184">
        <v>2005</v>
      </c>
      <c r="C336" s="184" t="s">
        <v>146</v>
      </c>
      <c r="D336" s="229" t="s">
        <v>4069</v>
      </c>
      <c r="E336" s="229" t="s">
        <v>4070</v>
      </c>
      <c r="F336" s="229" t="s">
        <v>4071</v>
      </c>
      <c r="G336" s="229" t="s">
        <v>4072</v>
      </c>
      <c r="H336" s="229" t="s">
        <v>4073</v>
      </c>
      <c r="I336" s="229" t="s">
        <v>4074</v>
      </c>
      <c r="J336" s="229" t="s">
        <v>60</v>
      </c>
      <c r="K336" s="229"/>
      <c r="L336" s="229"/>
      <c r="M336" s="211"/>
      <c r="N336" s="211"/>
      <c r="O336" s="72" t="str">
        <f ca="1">IFERROR(__xludf.DUMMYFUNCTION("join("", "", query('Snowball (Gleison)'!A:D,""select A where D contains '"" &amp; upper(F336) &amp; ""'"", 0))"),"#N/A")</f>
        <v>#N/A</v>
      </c>
    </row>
    <row r="337" spans="1:15" ht="102" x14ac:dyDescent="0.25">
      <c r="A337" s="191" t="s">
        <v>1125</v>
      </c>
      <c r="B337" s="92">
        <v>2005</v>
      </c>
      <c r="C337" s="92" t="s">
        <v>146</v>
      </c>
      <c r="D337" s="80" t="s">
        <v>1126</v>
      </c>
      <c r="E337" s="80" t="s">
        <v>1127</v>
      </c>
      <c r="F337" s="80" t="s">
        <v>1128</v>
      </c>
      <c r="G337" s="80" t="s">
        <v>4075</v>
      </c>
      <c r="H337" s="80" t="s">
        <v>1129</v>
      </c>
      <c r="I337" s="80" t="s">
        <v>347</v>
      </c>
      <c r="J337" s="80" t="s">
        <v>55</v>
      </c>
      <c r="K337" s="229"/>
      <c r="L337" s="229"/>
      <c r="M337" s="211"/>
      <c r="N337" s="211"/>
      <c r="O337" s="72" t="str">
        <f ca="1">IFERROR(__xludf.DUMMYFUNCTION("join("", "", query('Snowball (Gleison)'!A:D,""select A where D contains '"" &amp; upper(F337) &amp; ""'"", 0))"),"#N/A")</f>
        <v>#N/A</v>
      </c>
    </row>
    <row r="338" spans="1:15" ht="102" x14ac:dyDescent="0.25">
      <c r="A338" s="191" t="s">
        <v>1130</v>
      </c>
      <c r="B338" s="92">
        <v>2005</v>
      </c>
      <c r="C338" s="92" t="s">
        <v>998</v>
      </c>
      <c r="D338" s="80" t="s">
        <v>1131</v>
      </c>
      <c r="E338" s="80" t="s">
        <v>1132</v>
      </c>
      <c r="F338" s="80" t="s">
        <v>1133</v>
      </c>
      <c r="G338" s="80" t="s">
        <v>4076</v>
      </c>
      <c r="H338" s="80" t="s">
        <v>1134</v>
      </c>
      <c r="I338" s="80" t="s">
        <v>652</v>
      </c>
      <c r="J338" s="80" t="s">
        <v>57</v>
      </c>
      <c r="K338" s="229"/>
      <c r="L338" s="229"/>
      <c r="M338" s="211"/>
      <c r="N338" s="211"/>
      <c r="O338" s="72" t="str">
        <f ca="1">IFERROR(__xludf.DUMMYFUNCTION("join("", "", query('Snowball (Gleison)'!A:D,""select A where D contains '"" &amp; upper(F338) &amp; ""'"", 0))"),"#N/A")</f>
        <v>#N/A</v>
      </c>
    </row>
    <row r="339" spans="1:15" ht="63.75" x14ac:dyDescent="0.25">
      <c r="A339" s="191" t="s">
        <v>4077</v>
      </c>
      <c r="B339" s="184">
        <v>2005</v>
      </c>
      <c r="C339" s="184" t="s">
        <v>125</v>
      </c>
      <c r="D339" s="229" t="s">
        <v>4078</v>
      </c>
      <c r="E339" s="229" t="s">
        <v>4079</v>
      </c>
      <c r="F339" s="229" t="s">
        <v>4080</v>
      </c>
      <c r="G339" s="229" t="s">
        <v>4081</v>
      </c>
      <c r="H339" s="229" t="s">
        <v>4082</v>
      </c>
      <c r="I339" s="229" t="s">
        <v>2865</v>
      </c>
      <c r="J339" s="229" t="s">
        <v>74</v>
      </c>
      <c r="K339" s="229"/>
      <c r="L339" s="229"/>
      <c r="M339" s="211"/>
      <c r="N339" s="211"/>
      <c r="O339" s="72" t="str">
        <f ca="1">IFERROR(__xludf.DUMMYFUNCTION("join("", "", query('Snowball (Gleison)'!A:D,""select A where D contains '"" &amp; upper(F339) &amp; ""'"", 0))"),"#N/A")</f>
        <v>#N/A</v>
      </c>
    </row>
    <row r="340" spans="1:15" ht="114.75" x14ac:dyDescent="0.25">
      <c r="A340" s="191" t="s">
        <v>1136</v>
      </c>
      <c r="B340" s="92">
        <v>2005</v>
      </c>
      <c r="C340" s="92" t="s">
        <v>1046</v>
      </c>
      <c r="D340" s="80" t="s">
        <v>1137</v>
      </c>
      <c r="E340" s="80" t="s">
        <v>1138</v>
      </c>
      <c r="F340" s="80" t="s">
        <v>1139</v>
      </c>
      <c r="G340" s="80" t="s">
        <v>4083</v>
      </c>
      <c r="H340" s="80" t="s">
        <v>1140</v>
      </c>
      <c r="I340" s="80" t="s">
        <v>652</v>
      </c>
      <c r="J340" s="80" t="s">
        <v>57</v>
      </c>
      <c r="K340" s="229"/>
      <c r="L340" s="229"/>
      <c r="M340" s="211"/>
      <c r="N340" s="211"/>
      <c r="O340" s="72" t="str">
        <f ca="1">IFERROR(__xludf.DUMMYFUNCTION("join("", "", query('Snowball (Gleison)'!A:D,""select A where D contains '"" &amp; upper(F340) &amp; ""'"", 0))"),"#N/A")</f>
        <v>#N/A</v>
      </c>
    </row>
    <row r="341" spans="1:15" ht="89.25" x14ac:dyDescent="0.25">
      <c r="A341" s="191" t="s">
        <v>4084</v>
      </c>
      <c r="B341" s="184">
        <v>2005</v>
      </c>
      <c r="C341" s="184" t="s">
        <v>125</v>
      </c>
      <c r="D341" s="229" t="s">
        <v>4085</v>
      </c>
      <c r="E341" s="229"/>
      <c r="F341" s="229" t="s">
        <v>4086</v>
      </c>
      <c r="G341" s="229" t="s">
        <v>4087</v>
      </c>
      <c r="H341" s="229"/>
      <c r="I341" s="211" t="s">
        <v>3208</v>
      </c>
      <c r="J341" s="211" t="s">
        <v>70</v>
      </c>
      <c r="K341" s="229"/>
      <c r="L341" s="229"/>
      <c r="M341" s="211"/>
      <c r="N341" s="211"/>
      <c r="O341" s="72" t="str">
        <f ca="1">IFERROR(__xludf.DUMMYFUNCTION("join("", "", query('Snowball (Gleison)'!A:D,""select A where D contains '"" &amp; upper(F341) &amp; ""'"", 0))"),"#N/A")</f>
        <v>#N/A</v>
      </c>
    </row>
    <row r="342" spans="1:15" ht="165.75" x14ac:dyDescent="0.25">
      <c r="A342" s="191" t="s">
        <v>1141</v>
      </c>
      <c r="B342" s="92">
        <v>2004</v>
      </c>
      <c r="C342" s="92" t="s">
        <v>1034</v>
      </c>
      <c r="D342" s="80" t="s">
        <v>1142</v>
      </c>
      <c r="E342" s="80" t="s">
        <v>1143</v>
      </c>
      <c r="F342" s="80" t="s">
        <v>1144</v>
      </c>
      <c r="G342" s="80" t="s">
        <v>4088</v>
      </c>
      <c r="H342" s="80" t="s">
        <v>1145</v>
      </c>
      <c r="I342" s="80" t="s">
        <v>347</v>
      </c>
      <c r="J342" s="80" t="s">
        <v>55</v>
      </c>
      <c r="K342" s="229"/>
      <c r="L342" s="229"/>
      <c r="M342" s="211"/>
      <c r="N342" s="211"/>
      <c r="O342" s="72" t="str">
        <f ca="1">IFERROR(__xludf.DUMMYFUNCTION("join("", "", query('Snowball (Gleison)'!A:D,""select A where D contains '"" &amp; upper(F342) &amp; ""'"", 0))"),"#N/A")</f>
        <v>#N/A</v>
      </c>
    </row>
    <row r="343" spans="1:15" ht="204" x14ac:dyDescent="0.25">
      <c r="A343" s="191" t="s">
        <v>1146</v>
      </c>
      <c r="B343" s="92">
        <v>2004</v>
      </c>
      <c r="C343" s="92" t="s">
        <v>125</v>
      </c>
      <c r="D343" s="80" t="s">
        <v>1147</v>
      </c>
      <c r="E343" s="80" t="s">
        <v>1148</v>
      </c>
      <c r="F343" s="80" t="s">
        <v>1149</v>
      </c>
      <c r="G343" s="80" t="s">
        <v>4089</v>
      </c>
      <c r="H343" s="80" t="s">
        <v>1150</v>
      </c>
      <c r="I343" s="80" t="s">
        <v>652</v>
      </c>
      <c r="J343" s="80" t="s">
        <v>57</v>
      </c>
      <c r="K343" s="229"/>
      <c r="L343" s="229"/>
      <c r="M343" s="211"/>
      <c r="N343" s="211"/>
      <c r="O343" s="72" t="str">
        <f ca="1">IFERROR(__xludf.DUMMYFUNCTION("join("", "", query('Snowball (Gleison)'!A:D,""select A where D contains '"" &amp; upper(F343) &amp; ""'"", 0))"),"#N/A")</f>
        <v>#N/A</v>
      </c>
    </row>
    <row r="344" spans="1:15" ht="165.75" x14ac:dyDescent="0.25">
      <c r="A344" s="191" t="s">
        <v>1151</v>
      </c>
      <c r="B344" s="92">
        <v>2004</v>
      </c>
      <c r="C344" s="92" t="s">
        <v>146</v>
      </c>
      <c r="D344" s="80" t="s">
        <v>1152</v>
      </c>
      <c r="E344" s="80" t="s">
        <v>1153</v>
      </c>
      <c r="F344" s="80" t="s">
        <v>1154</v>
      </c>
      <c r="G344" s="80" t="s">
        <v>4090</v>
      </c>
      <c r="H344" s="80" t="s">
        <v>1155</v>
      </c>
      <c r="I344" s="80" t="s">
        <v>347</v>
      </c>
      <c r="J344" s="80" t="s">
        <v>55</v>
      </c>
      <c r="K344" s="229"/>
      <c r="L344" s="229"/>
      <c r="M344" s="211"/>
      <c r="N344" s="211"/>
      <c r="O344" s="72" t="str">
        <f ca="1">IFERROR(__xludf.DUMMYFUNCTION("join("", "", query('Snowball (Gleison)'!A:D,""select A where D contains '"" &amp; upper(F344) &amp; ""'"", 0))"),"#N/A")</f>
        <v>#N/A</v>
      </c>
    </row>
    <row r="345" spans="1:15" ht="51" x14ac:dyDescent="0.25">
      <c r="A345" s="191" t="s">
        <v>1157</v>
      </c>
      <c r="B345" s="92">
        <v>2004</v>
      </c>
      <c r="C345" s="92" t="s">
        <v>106</v>
      </c>
      <c r="D345" s="80" t="s">
        <v>1158</v>
      </c>
      <c r="E345" s="80" t="s">
        <v>1159</v>
      </c>
      <c r="F345" s="80" t="s">
        <v>1160</v>
      </c>
      <c r="G345" s="80" t="s">
        <v>4091</v>
      </c>
      <c r="H345" s="80" t="s">
        <v>1161</v>
      </c>
      <c r="I345" s="80" t="s">
        <v>347</v>
      </c>
      <c r="J345" s="80" t="s">
        <v>55</v>
      </c>
      <c r="K345" s="229"/>
      <c r="L345" s="229"/>
      <c r="M345" s="211"/>
      <c r="N345" s="211"/>
      <c r="O345" s="72" t="str">
        <f ca="1">IFERROR(__xludf.DUMMYFUNCTION("join("", "", query('Snowball (Gleison)'!A:D,""select A where D contains '"" &amp; upper(F345) &amp; ""'"", 0))"),"#N/A")</f>
        <v>#N/A</v>
      </c>
    </row>
    <row r="346" spans="1:15" ht="51" x14ac:dyDescent="0.25">
      <c r="A346" s="191" t="s">
        <v>4092</v>
      </c>
      <c r="B346" s="184">
        <v>2004</v>
      </c>
      <c r="C346" s="184" t="s">
        <v>106</v>
      </c>
      <c r="D346" s="229" t="s">
        <v>4093</v>
      </c>
      <c r="E346" s="229" t="s">
        <v>4094</v>
      </c>
      <c r="F346" s="229" t="s">
        <v>4095</v>
      </c>
      <c r="G346" s="229" t="s">
        <v>4096</v>
      </c>
      <c r="H346" s="229" t="s">
        <v>4097</v>
      </c>
      <c r="I346" s="211" t="s">
        <v>71</v>
      </c>
      <c r="J346" s="211" t="s">
        <v>70</v>
      </c>
      <c r="K346" s="229"/>
      <c r="L346" s="229"/>
      <c r="M346" s="211"/>
      <c r="N346" s="211"/>
      <c r="O346" s="72" t="str">
        <f ca="1">IFERROR(__xludf.DUMMYFUNCTION("join("", "", query('Snowball (Gleison)'!A:D,""select A where D contains '"" &amp; upper(F346) &amp; ""'"", 0))"),"24")</f>
        <v>24</v>
      </c>
    </row>
    <row r="347" spans="1:15" ht="76.5" x14ac:dyDescent="0.25">
      <c r="A347" s="191" t="s">
        <v>4098</v>
      </c>
      <c r="B347" s="184">
        <v>2004</v>
      </c>
      <c r="C347" s="184" t="s">
        <v>125</v>
      </c>
      <c r="D347" s="229" t="s">
        <v>4099</v>
      </c>
      <c r="E347" s="229" t="s">
        <v>4100</v>
      </c>
      <c r="F347" s="229" t="s">
        <v>4101</v>
      </c>
      <c r="G347" s="229" t="s">
        <v>4102</v>
      </c>
      <c r="H347" s="229" t="s">
        <v>4103</v>
      </c>
      <c r="I347" s="229" t="s">
        <v>2865</v>
      </c>
      <c r="J347" s="229" t="s">
        <v>74</v>
      </c>
      <c r="K347" s="229"/>
      <c r="L347" s="229"/>
      <c r="M347" s="211"/>
      <c r="N347" s="211"/>
      <c r="O347" s="72" t="str">
        <f ca="1">IFERROR(__xludf.DUMMYFUNCTION("join("", "", query('Snowball (Gleison)'!A:D,""select A where D contains '"" &amp; upper(F347) &amp; ""'"", 0))"),"#N/A")</f>
        <v>#N/A</v>
      </c>
    </row>
    <row r="348" spans="1:15" ht="114.75" x14ac:dyDescent="0.25">
      <c r="A348" s="191" t="s">
        <v>4104</v>
      </c>
      <c r="B348" s="184">
        <v>2004</v>
      </c>
      <c r="C348" s="184" t="s">
        <v>125</v>
      </c>
      <c r="D348" s="229" t="s">
        <v>4105</v>
      </c>
      <c r="E348" s="229" t="s">
        <v>4106</v>
      </c>
      <c r="F348" s="229" t="s">
        <v>4107</v>
      </c>
      <c r="G348" s="229" t="s">
        <v>4108</v>
      </c>
      <c r="H348" s="229" t="s">
        <v>4109</v>
      </c>
      <c r="I348" s="229" t="s">
        <v>4110</v>
      </c>
      <c r="J348" s="229" t="s">
        <v>60</v>
      </c>
      <c r="K348" s="229"/>
      <c r="L348" s="229"/>
      <c r="M348" s="211"/>
      <c r="N348" s="211"/>
      <c r="O348" s="72" t="str">
        <f ca="1">IFERROR(__xludf.DUMMYFUNCTION("join("", "", query('Snowball (Gleison)'!A:D,""select A where D contains '"" &amp; upper(F348) &amp; ""'"", 0))"),"#N/A")</f>
        <v>#N/A</v>
      </c>
    </row>
    <row r="349" spans="1:15" ht="89.25" x14ac:dyDescent="0.25">
      <c r="A349" s="191" t="s">
        <v>4111</v>
      </c>
      <c r="B349" s="184">
        <v>2004</v>
      </c>
      <c r="C349" s="184" t="s">
        <v>106</v>
      </c>
      <c r="D349" s="229" t="s">
        <v>4112</v>
      </c>
      <c r="E349" s="229" t="s">
        <v>4113</v>
      </c>
      <c r="F349" s="229" t="s">
        <v>4114</v>
      </c>
      <c r="G349" s="229" t="s">
        <v>4115</v>
      </c>
      <c r="H349" s="229" t="s">
        <v>4116</v>
      </c>
      <c r="I349" s="229" t="s">
        <v>4117</v>
      </c>
      <c r="J349" s="229" t="s">
        <v>60</v>
      </c>
      <c r="K349" s="229"/>
      <c r="L349" s="229"/>
      <c r="M349" s="211"/>
      <c r="N349" s="211"/>
      <c r="O349" s="72" t="str">
        <f ca="1">IFERROR(__xludf.DUMMYFUNCTION("join("", "", query('Snowball (Gleison)'!A:D,""select A where D contains '"" &amp; upper(F349) &amp; ""'"", 0))"),"#N/A")</f>
        <v>#N/A</v>
      </c>
    </row>
    <row r="350" spans="1:15" ht="127.5" x14ac:dyDescent="0.25">
      <c r="A350" s="191" t="s">
        <v>4118</v>
      </c>
      <c r="B350" s="184">
        <v>2004</v>
      </c>
      <c r="C350" s="184" t="s">
        <v>125</v>
      </c>
      <c r="D350" s="229" t="s">
        <v>4119</v>
      </c>
      <c r="E350" s="229" t="s">
        <v>4120</v>
      </c>
      <c r="F350" s="229" t="s">
        <v>4121</v>
      </c>
      <c r="G350" s="229" t="s">
        <v>4122</v>
      </c>
      <c r="H350" s="229" t="s">
        <v>4123</v>
      </c>
      <c r="I350" s="229" t="s">
        <v>2865</v>
      </c>
      <c r="J350" s="229" t="s">
        <v>74</v>
      </c>
      <c r="K350" s="229"/>
      <c r="L350" s="229"/>
      <c r="M350" s="211"/>
      <c r="N350" s="211"/>
      <c r="O350" s="72" t="str">
        <f ca="1">IFERROR(__xludf.DUMMYFUNCTION("join("", "", query('Snowball (Gleison)'!A:D,""select A where D contains '"" &amp; upper(F350) &amp; ""'"", 0))"),"#N/A")</f>
        <v>#N/A</v>
      </c>
    </row>
    <row r="351" spans="1:15" ht="127.5" x14ac:dyDescent="0.25">
      <c r="A351" s="191" t="s">
        <v>4124</v>
      </c>
      <c r="B351" s="184">
        <v>2004</v>
      </c>
      <c r="C351" s="184" t="s">
        <v>146</v>
      </c>
      <c r="D351" s="229" t="s">
        <v>4125</v>
      </c>
      <c r="E351" s="229" t="s">
        <v>4126</v>
      </c>
      <c r="F351" s="229" t="s">
        <v>4127</v>
      </c>
      <c r="G351" s="229" t="s">
        <v>4128</v>
      </c>
      <c r="H351" s="229" t="s">
        <v>4129</v>
      </c>
      <c r="I351" s="229" t="s">
        <v>4130</v>
      </c>
      <c r="J351" s="229" t="s">
        <v>60</v>
      </c>
      <c r="K351" s="229"/>
      <c r="L351" s="229"/>
      <c r="M351" s="211"/>
      <c r="N351" s="211"/>
      <c r="O351" s="72" t="str">
        <f ca="1">IFERROR(__xludf.DUMMYFUNCTION("join("", "", query('Snowball (Gleison)'!A:D,""select A where D contains '"" &amp; upper(F351) &amp; ""'"", 0))"),"#N/A")</f>
        <v>#N/A</v>
      </c>
    </row>
    <row r="352" spans="1:15" ht="153" x14ac:dyDescent="0.25">
      <c r="A352" s="191" t="s">
        <v>4131</v>
      </c>
      <c r="B352" s="184">
        <v>2004</v>
      </c>
      <c r="C352" s="184" t="s">
        <v>146</v>
      </c>
      <c r="D352" s="229" t="s">
        <v>4132</v>
      </c>
      <c r="E352" s="229" t="s">
        <v>4126</v>
      </c>
      <c r="F352" s="229" t="s">
        <v>4133</v>
      </c>
      <c r="G352" s="229" t="s">
        <v>4134</v>
      </c>
      <c r="H352" s="229" t="s">
        <v>4135</v>
      </c>
      <c r="I352" s="229" t="s">
        <v>4130</v>
      </c>
      <c r="J352" s="229" t="s">
        <v>60</v>
      </c>
      <c r="K352" s="229"/>
      <c r="L352" s="229"/>
      <c r="M352" s="211"/>
      <c r="N352" s="211"/>
      <c r="O352" s="72" t="str">
        <f ca="1">IFERROR(__xludf.DUMMYFUNCTION("join("", "", query('Snowball (Gleison)'!A:D,""select A where D contains '"" &amp; upper(F352) &amp; ""'"", 0))"),"#N/A")</f>
        <v>#N/A</v>
      </c>
    </row>
    <row r="353" spans="1:15" ht="127.5" x14ac:dyDescent="0.25">
      <c r="A353" s="191" t="s">
        <v>4136</v>
      </c>
      <c r="B353" s="184">
        <v>2004</v>
      </c>
      <c r="C353" s="184" t="s">
        <v>998</v>
      </c>
      <c r="D353" s="229" t="s">
        <v>4137</v>
      </c>
      <c r="E353" s="229" t="s">
        <v>4138</v>
      </c>
      <c r="F353" s="229" t="s">
        <v>4139</v>
      </c>
      <c r="G353" s="229" t="s">
        <v>4140</v>
      </c>
      <c r="H353" s="229" t="s">
        <v>4141</v>
      </c>
      <c r="I353" s="211" t="s">
        <v>4074</v>
      </c>
      <c r="J353" s="211" t="s">
        <v>60</v>
      </c>
      <c r="K353" s="229"/>
      <c r="L353" s="229"/>
      <c r="M353" s="211"/>
      <c r="N353" s="211"/>
      <c r="O353" s="72" t="str">
        <f ca="1">IFERROR(__xludf.DUMMYFUNCTION("join("", "", query('Snowball (Gleison)'!A:D,""select A where D contains '"" &amp; upper(F353) &amp; ""'"", 0))"),"#N/A")</f>
        <v>#N/A</v>
      </c>
    </row>
    <row r="354" spans="1:15" ht="76.5" x14ac:dyDescent="0.25">
      <c r="A354" s="191" t="s">
        <v>4142</v>
      </c>
      <c r="B354" s="184">
        <v>2004</v>
      </c>
      <c r="C354" s="184" t="s">
        <v>125</v>
      </c>
      <c r="D354" s="229" t="s">
        <v>4143</v>
      </c>
      <c r="E354" s="229" t="s">
        <v>4144</v>
      </c>
      <c r="F354" s="229" t="s">
        <v>4145</v>
      </c>
      <c r="G354" s="229" t="s">
        <v>4146</v>
      </c>
      <c r="H354" s="229" t="s">
        <v>4147</v>
      </c>
      <c r="I354" s="211" t="s">
        <v>2865</v>
      </c>
      <c r="J354" s="211" t="s">
        <v>74</v>
      </c>
      <c r="K354" s="229"/>
      <c r="L354" s="229"/>
      <c r="M354" s="211"/>
      <c r="N354" s="211"/>
      <c r="O354" s="72" t="str">
        <f ca="1">IFERROR(__xludf.DUMMYFUNCTION("join("", "", query('Snowball (Gleison)'!A:D,""select A where D contains '"" &amp; upper(F354) &amp; ""'"", 0))"),"#N/A")</f>
        <v>#N/A</v>
      </c>
    </row>
    <row r="355" spans="1:15" ht="165.75" x14ac:dyDescent="0.25">
      <c r="A355" s="191" t="s">
        <v>4148</v>
      </c>
      <c r="B355" s="184">
        <v>2004</v>
      </c>
      <c r="C355" s="184" t="s">
        <v>125</v>
      </c>
      <c r="D355" s="229" t="s">
        <v>4149</v>
      </c>
      <c r="E355" s="229" t="s">
        <v>4150</v>
      </c>
      <c r="F355" s="229" t="s">
        <v>4151</v>
      </c>
      <c r="G355" s="229" t="s">
        <v>4152</v>
      </c>
      <c r="H355" s="229" t="s">
        <v>4153</v>
      </c>
      <c r="I355" s="211" t="s">
        <v>4154</v>
      </c>
      <c r="J355" s="211" t="s">
        <v>74</v>
      </c>
      <c r="K355" s="229"/>
      <c r="L355" s="229"/>
      <c r="M355" s="211"/>
      <c r="N355" s="211"/>
      <c r="O355" s="72" t="str">
        <f ca="1">IFERROR(__xludf.DUMMYFUNCTION("join("", "", query('Snowball (Gleison)'!A:D,""select A where D contains '"" &amp; upper(F355) &amp; ""'"", 0))"),"#N/A")</f>
        <v>#N/A</v>
      </c>
    </row>
    <row r="356" spans="1:15" ht="89.25" x14ac:dyDescent="0.25">
      <c r="A356" s="191" t="s">
        <v>4155</v>
      </c>
      <c r="B356" s="184">
        <v>2004</v>
      </c>
      <c r="C356" s="184" t="s">
        <v>106</v>
      </c>
      <c r="D356" s="229" t="s">
        <v>4156</v>
      </c>
      <c r="E356" s="229" t="s">
        <v>4157</v>
      </c>
      <c r="F356" s="229" t="s">
        <v>4158</v>
      </c>
      <c r="G356" s="229" t="s">
        <v>4159</v>
      </c>
      <c r="H356" s="229" t="s">
        <v>4160</v>
      </c>
      <c r="I356" s="211" t="s">
        <v>4161</v>
      </c>
      <c r="J356" s="211" t="s">
        <v>60</v>
      </c>
      <c r="K356" s="229"/>
      <c r="L356" s="229"/>
      <c r="M356" s="211"/>
      <c r="N356" s="211"/>
      <c r="O356" s="72" t="str">
        <f ca="1">IFERROR(__xludf.DUMMYFUNCTION("join("", "", query('Snowball (Gleison)'!A:D,""select A where D contains '"" &amp; upper(F356) &amp; ""'"", 0))"),"#N/A")</f>
        <v>#N/A</v>
      </c>
    </row>
    <row r="357" spans="1:15" ht="89.25" x14ac:dyDescent="0.25">
      <c r="A357" s="191" t="s">
        <v>1162</v>
      </c>
      <c r="B357" s="92">
        <v>2004</v>
      </c>
      <c r="C357" s="92" t="s">
        <v>47</v>
      </c>
      <c r="D357" s="80" t="s">
        <v>1163</v>
      </c>
      <c r="E357" s="80" t="s">
        <v>1164</v>
      </c>
      <c r="F357" s="80" t="s">
        <v>1165</v>
      </c>
      <c r="G357" s="80" t="s">
        <v>4162</v>
      </c>
      <c r="H357" s="80" t="s">
        <v>1166</v>
      </c>
      <c r="I357" s="80" t="s">
        <v>652</v>
      </c>
      <c r="J357" s="80" t="s">
        <v>57</v>
      </c>
      <c r="K357" s="229"/>
      <c r="L357" s="229"/>
      <c r="M357" s="211"/>
      <c r="N357" s="211"/>
      <c r="O357" s="72" t="str">
        <f ca="1">IFERROR(__xludf.DUMMYFUNCTION("join("", "", query('Snowball (Gleison)'!A:D,""select A where D contains '"" &amp; upper(F357) &amp; ""'"", 0))"),"#N/A")</f>
        <v>#N/A</v>
      </c>
    </row>
    <row r="358" spans="1:15" ht="63.75" x14ac:dyDescent="0.25">
      <c r="A358" s="191" t="s">
        <v>4163</v>
      </c>
      <c r="B358" s="184">
        <v>2004</v>
      </c>
      <c r="C358" s="184" t="s">
        <v>125</v>
      </c>
      <c r="D358" s="229" t="s">
        <v>4164</v>
      </c>
      <c r="E358" s="229" t="s">
        <v>4165</v>
      </c>
      <c r="F358" s="229" t="s">
        <v>4166</v>
      </c>
      <c r="G358" s="229" t="s">
        <v>4167</v>
      </c>
      <c r="H358" s="229" t="s">
        <v>4168</v>
      </c>
      <c r="I358" s="211" t="s">
        <v>2865</v>
      </c>
      <c r="J358" s="211" t="s">
        <v>74</v>
      </c>
      <c r="K358" s="229"/>
      <c r="L358" s="229"/>
      <c r="M358" s="211"/>
      <c r="N358" s="211"/>
      <c r="O358" s="72" t="str">
        <f ca="1">IFERROR(__xludf.DUMMYFUNCTION("join("", "", query('Snowball (Gleison)'!A:D,""select A where D contains '"" &amp; upper(F358) &amp; ""'"", 0))"),"#N/A")</f>
        <v>#N/A</v>
      </c>
    </row>
    <row r="359" spans="1:15" ht="114.75" x14ac:dyDescent="0.25">
      <c r="A359" s="191" t="s">
        <v>4169</v>
      </c>
      <c r="B359" s="184">
        <v>2004</v>
      </c>
      <c r="C359" s="184" t="s">
        <v>125</v>
      </c>
      <c r="D359" s="229" t="s">
        <v>4170</v>
      </c>
      <c r="E359" s="229" t="s">
        <v>4171</v>
      </c>
      <c r="F359" s="229" t="s">
        <v>4172</v>
      </c>
      <c r="G359" s="229" t="s">
        <v>4173</v>
      </c>
      <c r="H359" s="229" t="s">
        <v>4174</v>
      </c>
      <c r="I359" s="211" t="s">
        <v>4175</v>
      </c>
      <c r="J359" s="211" t="s">
        <v>60</v>
      </c>
      <c r="K359" s="229"/>
      <c r="L359" s="229"/>
      <c r="M359" s="211"/>
      <c r="N359" s="211"/>
      <c r="O359" s="72" t="str">
        <f ca="1">IFERROR(__xludf.DUMMYFUNCTION("join("", "", query('Snowball (Gleison)'!A:D,""select A where D contains '"" &amp; upper(F359) &amp; ""'"", 0))"),"#N/A")</f>
        <v>#N/A</v>
      </c>
    </row>
    <row r="360" spans="1:15" ht="102" x14ac:dyDescent="0.25">
      <c r="A360" s="241" t="s">
        <v>4176</v>
      </c>
      <c r="B360" s="184">
        <v>2004</v>
      </c>
      <c r="C360" s="184" t="s">
        <v>125</v>
      </c>
      <c r="D360" s="229" t="s">
        <v>4177</v>
      </c>
      <c r="E360" s="229"/>
      <c r="F360" s="229" t="s">
        <v>4178</v>
      </c>
      <c r="G360" s="229" t="s">
        <v>4179</v>
      </c>
      <c r="H360" s="229" t="s">
        <v>4180</v>
      </c>
      <c r="I360" s="211" t="s">
        <v>3763</v>
      </c>
      <c r="J360" s="211" t="s">
        <v>72</v>
      </c>
      <c r="K360" s="229"/>
      <c r="L360" s="229"/>
      <c r="M360" s="211"/>
      <c r="N360" s="211"/>
      <c r="O360" s="72" t="str">
        <f ca="1">IFERROR(__xludf.DUMMYFUNCTION("join("", "", query('Snowball (Gleison)'!A:D,""select A where D contains '"" &amp; upper(F360) &amp; ""'"", 0))"),"#N/A")</f>
        <v>#N/A</v>
      </c>
    </row>
    <row r="361" spans="1:15" ht="191.25" x14ac:dyDescent="0.25">
      <c r="A361" s="191" t="s">
        <v>4181</v>
      </c>
      <c r="B361" s="184">
        <v>2004</v>
      </c>
      <c r="C361" s="184" t="s">
        <v>125</v>
      </c>
      <c r="D361" s="229" t="s">
        <v>4182</v>
      </c>
      <c r="E361" s="229"/>
      <c r="F361" s="229" t="s">
        <v>4183</v>
      </c>
      <c r="G361" s="229" t="s">
        <v>4184</v>
      </c>
      <c r="H361" s="229"/>
      <c r="I361" s="211" t="s">
        <v>3208</v>
      </c>
      <c r="J361" s="211" t="s">
        <v>70</v>
      </c>
      <c r="K361" s="229"/>
      <c r="L361" s="229"/>
      <c r="M361" s="211"/>
      <c r="N361" s="211"/>
      <c r="O361" s="72" t="str">
        <f ca="1">IFERROR(__xludf.DUMMYFUNCTION("join("", "", query('Snowball (Gleison)'!A:D,""select A where D contains '"" &amp; upper(F361) &amp; ""'"", 0))"),"#N/A")</f>
        <v>#N/A</v>
      </c>
    </row>
    <row r="362" spans="1:15" ht="165.75" x14ac:dyDescent="0.25">
      <c r="A362" s="191" t="s">
        <v>4185</v>
      </c>
      <c r="B362" s="184">
        <v>2003</v>
      </c>
      <c r="C362" s="184" t="s">
        <v>146</v>
      </c>
      <c r="D362" s="229" t="s">
        <v>4186</v>
      </c>
      <c r="E362" s="229" t="s">
        <v>4187</v>
      </c>
      <c r="F362" s="229" t="s">
        <v>4188</v>
      </c>
      <c r="G362" s="229" t="s">
        <v>4189</v>
      </c>
      <c r="H362" s="229" t="s">
        <v>4190</v>
      </c>
      <c r="I362" s="211" t="s">
        <v>4191</v>
      </c>
      <c r="J362" s="211" t="s">
        <v>60</v>
      </c>
      <c r="K362" s="229"/>
      <c r="L362" s="229"/>
      <c r="M362" s="211"/>
      <c r="N362" s="211"/>
      <c r="O362" s="72" t="str">
        <f ca="1">IFERROR(__xludf.DUMMYFUNCTION("join("", "", query('Snowball (Gleison)'!A:D,""select A where D contains '"" &amp; upper(F362) &amp; ""'"", 0))"),"#N/A")</f>
        <v>#N/A</v>
      </c>
    </row>
    <row r="363" spans="1:15" ht="76.5" x14ac:dyDescent="0.25">
      <c r="A363" s="191" t="s">
        <v>1168</v>
      </c>
      <c r="B363" s="92">
        <v>2003</v>
      </c>
      <c r="C363" s="92" t="s">
        <v>125</v>
      </c>
      <c r="D363" s="80" t="s">
        <v>1169</v>
      </c>
      <c r="E363" s="80" t="s">
        <v>1170</v>
      </c>
      <c r="F363" s="80" t="s">
        <v>1171</v>
      </c>
      <c r="G363" s="80" t="s">
        <v>4192</v>
      </c>
      <c r="H363" s="80" t="s">
        <v>1172</v>
      </c>
      <c r="I363" s="80" t="s">
        <v>347</v>
      </c>
      <c r="J363" s="80" t="s">
        <v>55</v>
      </c>
      <c r="K363" s="229"/>
      <c r="L363" s="229"/>
      <c r="M363" s="211"/>
      <c r="N363" s="211"/>
      <c r="O363" s="72" t="str">
        <f ca="1">IFERROR(__xludf.DUMMYFUNCTION("join("", "", query('Snowball (Gleison)'!A:D,""select A where D contains '"" &amp; upper(F363) &amp; ""'"", 0))"),"#N/A")</f>
        <v>#N/A</v>
      </c>
    </row>
    <row r="364" spans="1:15" ht="114.75" x14ac:dyDescent="0.25">
      <c r="A364" s="191" t="s">
        <v>1173</v>
      </c>
      <c r="B364" s="92">
        <v>2003</v>
      </c>
      <c r="C364" s="92" t="s">
        <v>106</v>
      </c>
      <c r="D364" s="80" t="s">
        <v>4193</v>
      </c>
      <c r="E364" s="80" t="s">
        <v>1175</v>
      </c>
      <c r="F364" s="80" t="s">
        <v>1176</v>
      </c>
      <c r="G364" s="80" t="s">
        <v>4194</v>
      </c>
      <c r="H364" s="80" t="s">
        <v>1177</v>
      </c>
      <c r="I364" s="80" t="s">
        <v>347</v>
      </c>
      <c r="J364" s="80" t="s">
        <v>55</v>
      </c>
      <c r="K364" s="229"/>
      <c r="L364" s="229"/>
      <c r="M364" s="211"/>
      <c r="N364" s="211"/>
      <c r="O364" s="72" t="str">
        <f ca="1">IFERROR(__xludf.DUMMYFUNCTION("join("", "", query('Snowball (Gleison)'!A:D,""select A where D contains '"" &amp; upper(F364) &amp; ""'"", 0))"),"141")</f>
        <v>141</v>
      </c>
    </row>
    <row r="365" spans="1:15" ht="114.75" x14ac:dyDescent="0.25">
      <c r="A365" s="191" t="s">
        <v>4195</v>
      </c>
      <c r="B365" s="184">
        <v>2003</v>
      </c>
      <c r="C365" s="184" t="s">
        <v>611</v>
      </c>
      <c r="D365" s="229" t="s">
        <v>4196</v>
      </c>
      <c r="E365" s="229" t="s">
        <v>4197</v>
      </c>
      <c r="F365" s="229" t="s">
        <v>4198</v>
      </c>
      <c r="G365" s="229" t="s">
        <v>4199</v>
      </c>
      <c r="H365" s="229" t="s">
        <v>4200</v>
      </c>
      <c r="I365" s="211" t="s">
        <v>2865</v>
      </c>
      <c r="J365" s="211" t="s">
        <v>74</v>
      </c>
      <c r="K365" s="229"/>
      <c r="L365" s="229"/>
      <c r="M365" s="211"/>
      <c r="N365" s="211"/>
      <c r="O365" s="72" t="str">
        <f ca="1">IFERROR(__xludf.DUMMYFUNCTION("join("", "", query('Snowball (Gleison)'!A:D,""select A where D contains '"" &amp; upper(F365) &amp; ""'"", 0))"),"#N/A")</f>
        <v>#N/A</v>
      </c>
    </row>
    <row r="366" spans="1:15" ht="140.25" x14ac:dyDescent="0.25">
      <c r="A366" s="191" t="s">
        <v>1178</v>
      </c>
      <c r="B366" s="92">
        <v>2003</v>
      </c>
      <c r="C366" s="92" t="s">
        <v>146</v>
      </c>
      <c r="D366" s="80" t="s">
        <v>1179</v>
      </c>
      <c r="E366" s="80" t="s">
        <v>1180</v>
      </c>
      <c r="F366" s="80" t="s">
        <v>1181</v>
      </c>
      <c r="G366" s="80" t="s">
        <v>4201</v>
      </c>
      <c r="H366" s="80" t="s">
        <v>1182</v>
      </c>
      <c r="I366" s="80" t="s">
        <v>164</v>
      </c>
      <c r="J366" s="80" t="s">
        <v>57</v>
      </c>
      <c r="K366" s="229"/>
      <c r="L366" s="229"/>
      <c r="M366" s="211"/>
      <c r="N366" s="211"/>
      <c r="O366" s="72" t="str">
        <f ca="1">IFERROR(__xludf.DUMMYFUNCTION("join("", "", query('Snowball (Gleison)'!A:D,""select A where D contains '"" &amp; upper(F366) &amp; ""'"", 0))"),"#N/A")</f>
        <v>#N/A</v>
      </c>
    </row>
    <row r="367" spans="1:15" ht="102" x14ac:dyDescent="0.25">
      <c r="A367" s="191" t="s">
        <v>4202</v>
      </c>
      <c r="B367" s="184">
        <v>2003</v>
      </c>
      <c r="C367" s="184" t="s">
        <v>3550</v>
      </c>
      <c r="D367" s="229" t="s">
        <v>4203</v>
      </c>
      <c r="E367" s="229" t="s">
        <v>4204</v>
      </c>
      <c r="F367" s="229" t="s">
        <v>4205</v>
      </c>
      <c r="G367" s="229" t="s">
        <v>4206</v>
      </c>
      <c r="H367" s="229" t="s">
        <v>4207</v>
      </c>
      <c r="I367" s="211" t="s">
        <v>4208</v>
      </c>
      <c r="J367" s="211" t="s">
        <v>60</v>
      </c>
      <c r="K367" s="229"/>
      <c r="L367" s="229"/>
      <c r="M367" s="211"/>
      <c r="N367" s="211"/>
      <c r="O367" s="72" t="str">
        <f ca="1">IFERROR(__xludf.DUMMYFUNCTION("join("", "", query('Snowball (Gleison)'!A:D,""select A where D contains '"" &amp; upper(F367) &amp; ""'"", 0))"),"#N/A")</f>
        <v>#N/A</v>
      </c>
    </row>
    <row r="368" spans="1:15" ht="216.75" x14ac:dyDescent="0.25">
      <c r="A368" s="191" t="s">
        <v>1183</v>
      </c>
      <c r="B368" s="92">
        <v>2003</v>
      </c>
      <c r="C368" s="92" t="s">
        <v>106</v>
      </c>
      <c r="D368" s="80" t="s">
        <v>1184</v>
      </c>
      <c r="E368" s="80" t="s">
        <v>1185</v>
      </c>
      <c r="F368" s="80" t="s">
        <v>1186</v>
      </c>
      <c r="G368" s="80" t="s">
        <v>4209</v>
      </c>
      <c r="H368" s="80" t="s">
        <v>4210</v>
      </c>
      <c r="I368" s="80" t="s">
        <v>4211</v>
      </c>
      <c r="J368" s="80" t="s">
        <v>55</v>
      </c>
      <c r="K368" s="229"/>
      <c r="L368" s="229"/>
      <c r="M368" s="211"/>
      <c r="N368" s="211"/>
      <c r="O368" s="72" t="str">
        <f ca="1">IFERROR(__xludf.DUMMYFUNCTION("join("", "", query('Snowball (Gleison)'!A:D,""select A where D contains '"" &amp; upper(F368) &amp; ""'"", 0))"),"#N/A")</f>
        <v>#N/A</v>
      </c>
    </row>
    <row r="369" spans="1:15" ht="127.5" x14ac:dyDescent="0.25">
      <c r="A369" s="191" t="s">
        <v>4212</v>
      </c>
      <c r="B369" s="184">
        <v>2003</v>
      </c>
      <c r="C369" s="184" t="s">
        <v>47</v>
      </c>
      <c r="D369" s="229" t="s">
        <v>4213</v>
      </c>
      <c r="E369" s="229" t="s">
        <v>4214</v>
      </c>
      <c r="F369" s="229" t="s">
        <v>4215</v>
      </c>
      <c r="G369" s="229" t="s">
        <v>4216</v>
      </c>
      <c r="H369" s="229" t="s">
        <v>4217</v>
      </c>
      <c r="I369" s="211" t="s">
        <v>4218</v>
      </c>
      <c r="J369" s="211" t="s">
        <v>60</v>
      </c>
      <c r="K369" s="229"/>
      <c r="L369" s="229"/>
      <c r="M369" s="211"/>
      <c r="N369" s="211"/>
      <c r="O369" s="72" t="str">
        <f ca="1">IFERROR(__xludf.DUMMYFUNCTION("join("", "", query('Snowball (Gleison)'!A:D,""select A where D contains '"" &amp; upper(F369) &amp; ""'"", 0))"),"#N/A")</f>
        <v>#N/A</v>
      </c>
    </row>
    <row r="370" spans="1:15" ht="114.75" x14ac:dyDescent="0.25">
      <c r="A370" s="241" t="s">
        <v>4219</v>
      </c>
      <c r="B370" s="184">
        <v>2003</v>
      </c>
      <c r="C370" s="184" t="s">
        <v>106</v>
      </c>
      <c r="D370" s="229" t="s">
        <v>4220</v>
      </c>
      <c r="E370" s="229" t="s">
        <v>4221</v>
      </c>
      <c r="F370" s="229" t="s">
        <v>4222</v>
      </c>
      <c r="G370" s="229" t="s">
        <v>4223</v>
      </c>
      <c r="H370" s="229" t="s">
        <v>4224</v>
      </c>
      <c r="I370" s="229" t="s">
        <v>3665</v>
      </c>
      <c r="J370" s="229" t="s">
        <v>72</v>
      </c>
      <c r="K370" s="229"/>
      <c r="L370" s="229"/>
      <c r="M370" s="211"/>
      <c r="N370" s="211"/>
      <c r="O370" s="72" t="str">
        <f ca="1">IFERROR(__xludf.DUMMYFUNCTION("join("", "", query('Snowball (Gleison)'!A:D,""select A where D contains '"" &amp; upper(F370) &amp; ""'"", 0))"),"#N/A")</f>
        <v>#N/A</v>
      </c>
    </row>
    <row r="371" spans="1:15" ht="114.75" x14ac:dyDescent="0.25">
      <c r="A371" s="241" t="s">
        <v>4225</v>
      </c>
      <c r="B371" s="184">
        <v>2003</v>
      </c>
      <c r="C371" s="184" t="s">
        <v>125</v>
      </c>
      <c r="D371" s="229" t="s">
        <v>4226</v>
      </c>
      <c r="E371" s="229" t="s">
        <v>4227</v>
      </c>
      <c r="F371" s="229" t="s">
        <v>4228</v>
      </c>
      <c r="G371" s="229" t="s">
        <v>4229</v>
      </c>
      <c r="H371" s="229" t="s">
        <v>4230</v>
      </c>
      <c r="I371" s="229" t="s">
        <v>3763</v>
      </c>
      <c r="J371" s="229" t="s">
        <v>72</v>
      </c>
      <c r="K371" s="229"/>
      <c r="L371" s="229"/>
      <c r="M371" s="211"/>
      <c r="N371" s="211"/>
      <c r="O371" s="72" t="str">
        <f ca="1">IFERROR(__xludf.DUMMYFUNCTION("join("", "", query('Snowball (Gleison)'!A:D,""select A where D contains '"" &amp; upper(F371) &amp; ""'"", 0))"),"#N/A")</f>
        <v>#N/A</v>
      </c>
    </row>
    <row r="372" spans="1:15" ht="102" x14ac:dyDescent="0.25">
      <c r="A372" s="191" t="s">
        <v>1188</v>
      </c>
      <c r="B372" s="92">
        <v>2003</v>
      </c>
      <c r="C372" s="92" t="s">
        <v>125</v>
      </c>
      <c r="D372" s="80" t="s">
        <v>1189</v>
      </c>
      <c r="E372" s="80" t="s">
        <v>1190</v>
      </c>
      <c r="F372" s="80" t="s">
        <v>1191</v>
      </c>
      <c r="G372" s="80" t="s">
        <v>4231</v>
      </c>
      <c r="H372" s="80" t="s">
        <v>1192</v>
      </c>
      <c r="I372" s="80" t="s">
        <v>347</v>
      </c>
      <c r="J372" s="80" t="s">
        <v>55</v>
      </c>
      <c r="K372" s="229"/>
      <c r="L372" s="229"/>
      <c r="M372" s="211"/>
      <c r="N372" s="211"/>
      <c r="O372" s="72" t="str">
        <f ca="1">IFERROR(__xludf.DUMMYFUNCTION("join("", "", query('Snowball (Gleison)'!A:D,""select A where D contains '"" &amp; upper(F372) &amp; ""'"", 0))"),"#N/A")</f>
        <v>#N/A</v>
      </c>
    </row>
    <row r="373" spans="1:15" ht="51" x14ac:dyDescent="0.25">
      <c r="A373" s="191" t="s">
        <v>1193</v>
      </c>
      <c r="B373" s="92">
        <v>2003</v>
      </c>
      <c r="C373" s="92" t="s">
        <v>1040</v>
      </c>
      <c r="D373" s="80" t="s">
        <v>1194</v>
      </c>
      <c r="E373" s="80" t="s">
        <v>1195</v>
      </c>
      <c r="F373" s="80" t="s">
        <v>1196</v>
      </c>
      <c r="G373" s="80" t="s">
        <v>4232</v>
      </c>
      <c r="H373" s="80" t="s">
        <v>1197</v>
      </c>
      <c r="I373" s="80" t="s">
        <v>347</v>
      </c>
      <c r="J373" s="80" t="s">
        <v>55</v>
      </c>
      <c r="K373" s="229"/>
      <c r="L373" s="229"/>
      <c r="M373" s="211"/>
      <c r="N373" s="211"/>
      <c r="O373" s="72" t="str">
        <f ca="1">IFERROR(__xludf.DUMMYFUNCTION("join("", "", query('Snowball (Gleison)'!A:D,""select A where D contains '"" &amp; upper(F373) &amp; ""'"", 0))"),"148")</f>
        <v>148</v>
      </c>
    </row>
    <row r="374" spans="1:15" ht="140.25" x14ac:dyDescent="0.25">
      <c r="A374" s="191" t="s">
        <v>1198</v>
      </c>
      <c r="B374" s="92">
        <v>2003</v>
      </c>
      <c r="C374" s="92" t="s">
        <v>1040</v>
      </c>
      <c r="D374" s="80" t="s">
        <v>1199</v>
      </c>
      <c r="E374" s="80" t="s">
        <v>1200</v>
      </c>
      <c r="F374" s="80" t="s">
        <v>1201</v>
      </c>
      <c r="G374" s="80" t="s">
        <v>4233</v>
      </c>
      <c r="H374" s="80" t="s">
        <v>4234</v>
      </c>
      <c r="I374" s="80" t="s">
        <v>652</v>
      </c>
      <c r="J374" s="80" t="s">
        <v>57</v>
      </c>
      <c r="K374" s="229"/>
      <c r="L374" s="229"/>
      <c r="M374" s="211"/>
      <c r="N374" s="211"/>
      <c r="O374" s="72" t="str">
        <f ca="1">IFERROR(__xludf.DUMMYFUNCTION("join("", "", query('Snowball (Gleison)'!A:D,""select A where D contains '"" &amp; upper(F374) &amp; ""'"", 0))"),"#N/A")</f>
        <v>#N/A</v>
      </c>
    </row>
    <row r="375" spans="1:15" ht="89.25" x14ac:dyDescent="0.25">
      <c r="A375" s="191" t="s">
        <v>4235</v>
      </c>
      <c r="B375" s="184">
        <v>2003</v>
      </c>
      <c r="C375" s="184" t="s">
        <v>106</v>
      </c>
      <c r="D375" s="229" t="s">
        <v>4236</v>
      </c>
      <c r="E375" s="229" t="s">
        <v>4237</v>
      </c>
      <c r="F375" s="229" t="s">
        <v>4238</v>
      </c>
      <c r="G375" s="229" t="s">
        <v>4239</v>
      </c>
      <c r="H375" s="229" t="s">
        <v>4240</v>
      </c>
      <c r="I375" s="211" t="s">
        <v>4241</v>
      </c>
      <c r="J375" s="211" t="s">
        <v>60</v>
      </c>
      <c r="K375" s="229"/>
      <c r="L375" s="229"/>
      <c r="M375" s="211"/>
      <c r="N375" s="211"/>
      <c r="O375" s="72" t="str">
        <f ca="1">IFERROR(__xludf.DUMMYFUNCTION("join("", "", query('Snowball (Gleison)'!A:D,""select A where D contains '"" &amp; upper(F375) &amp; ""'"", 0))"),"#N/A")</f>
        <v>#N/A</v>
      </c>
    </row>
    <row r="376" spans="1:15" ht="395.25" x14ac:dyDescent="0.25">
      <c r="A376" s="191" t="s">
        <v>4242</v>
      </c>
      <c r="B376" s="184">
        <v>2003</v>
      </c>
      <c r="C376" s="184" t="s">
        <v>125</v>
      </c>
      <c r="D376" s="229" t="s">
        <v>4243</v>
      </c>
      <c r="E376" s="229" t="s">
        <v>4244</v>
      </c>
      <c r="F376" s="229" t="s">
        <v>4245</v>
      </c>
      <c r="G376" s="229" t="s">
        <v>4246</v>
      </c>
      <c r="H376" s="229" t="s">
        <v>4247</v>
      </c>
      <c r="I376" s="211" t="s">
        <v>4248</v>
      </c>
      <c r="J376" s="211" t="s">
        <v>74</v>
      </c>
      <c r="K376" s="229"/>
      <c r="L376" s="229"/>
      <c r="M376" s="211"/>
      <c r="N376" s="211"/>
      <c r="O376" s="72" t="str">
        <f ca="1">IFERROR(__xludf.DUMMYFUNCTION("join("", "", query('Snowball (Gleison)'!A:D,""select A where D contains '"" &amp; upper(F376) &amp; ""'"", 0))"),"#N/A")</f>
        <v>#N/A</v>
      </c>
    </row>
    <row r="377" spans="1:15" ht="89.25" x14ac:dyDescent="0.25">
      <c r="A377" s="191" t="s">
        <v>1204</v>
      </c>
      <c r="B377" s="92">
        <v>2003</v>
      </c>
      <c r="C377" s="92" t="s">
        <v>125</v>
      </c>
      <c r="D377" s="80" t="s">
        <v>1205</v>
      </c>
      <c r="E377" s="80" t="s">
        <v>1206</v>
      </c>
      <c r="F377" s="80" t="s">
        <v>1207</v>
      </c>
      <c r="G377" s="80" t="s">
        <v>4249</v>
      </c>
      <c r="H377" s="80" t="s">
        <v>1208</v>
      </c>
      <c r="I377" s="80" t="s">
        <v>347</v>
      </c>
      <c r="J377" s="80" t="s">
        <v>55</v>
      </c>
      <c r="K377" s="229"/>
      <c r="L377" s="229"/>
      <c r="M377" s="211"/>
      <c r="N377" s="211"/>
      <c r="O377" s="72" t="str">
        <f ca="1">IFERROR(__xludf.DUMMYFUNCTION("join("", "", query('Snowball (Gleison)'!A:D,""select A where D contains '"" &amp; upper(F377) &amp; ""'"", 0))"),"#N/A")</f>
        <v>#N/A</v>
      </c>
    </row>
    <row r="378" spans="1:15" ht="51" x14ac:dyDescent="0.25">
      <c r="A378" s="191" t="s">
        <v>1209</v>
      </c>
      <c r="B378" s="92">
        <v>2003</v>
      </c>
      <c r="C378" s="92" t="s">
        <v>106</v>
      </c>
      <c r="D378" s="80" t="s">
        <v>1210</v>
      </c>
      <c r="E378" s="80" t="s">
        <v>1211</v>
      </c>
      <c r="F378" s="80" t="s">
        <v>1212</v>
      </c>
      <c r="G378" s="80" t="s">
        <v>4250</v>
      </c>
      <c r="H378" s="80" t="s">
        <v>1213</v>
      </c>
      <c r="I378" s="80" t="s">
        <v>347</v>
      </c>
      <c r="J378" s="80" t="s">
        <v>55</v>
      </c>
      <c r="K378" s="229"/>
      <c r="L378" s="229"/>
      <c r="M378" s="211"/>
      <c r="N378" s="211"/>
      <c r="O378" s="72" t="str">
        <f ca="1">IFERROR(__xludf.DUMMYFUNCTION("join("", "", query('Snowball (Gleison)'!A:D,""select A where D contains '"" &amp; upper(F378) &amp; ""'"", 0))"),"#N/A")</f>
        <v>#N/A</v>
      </c>
    </row>
    <row r="379" spans="1:15" ht="153" x14ac:dyDescent="0.25">
      <c r="A379" s="191" t="s">
        <v>1214</v>
      </c>
      <c r="B379" s="92">
        <v>2003</v>
      </c>
      <c r="C379" s="92" t="s">
        <v>1046</v>
      </c>
      <c r="D379" s="80" t="s">
        <v>1215</v>
      </c>
      <c r="E379" s="80" t="s">
        <v>1216</v>
      </c>
      <c r="F379" s="80" t="s">
        <v>1217</v>
      </c>
      <c r="G379" s="80" t="s">
        <v>4251</v>
      </c>
      <c r="H379" s="80" t="s">
        <v>1218</v>
      </c>
      <c r="I379" s="80" t="s">
        <v>652</v>
      </c>
      <c r="J379" s="80" t="s">
        <v>57</v>
      </c>
      <c r="K379" s="229"/>
      <c r="L379" s="229"/>
      <c r="M379" s="211"/>
      <c r="N379" s="211"/>
      <c r="O379" s="72" t="str">
        <f ca="1">IFERROR(__xludf.DUMMYFUNCTION("join("", "", query('Snowball (Gleison)'!A:D,""select A where D contains '"" &amp; upper(F379) &amp; ""'"", 0))"),"#N/A")</f>
        <v>#N/A</v>
      </c>
    </row>
    <row r="380" spans="1:15" ht="102" x14ac:dyDescent="0.25">
      <c r="A380" s="191" t="s">
        <v>1219</v>
      </c>
      <c r="B380" s="92">
        <v>2003</v>
      </c>
      <c r="C380" s="92" t="s">
        <v>106</v>
      </c>
      <c r="D380" s="80" t="s">
        <v>1220</v>
      </c>
      <c r="E380" s="80" t="s">
        <v>1221</v>
      </c>
      <c r="F380" s="80" t="s">
        <v>1222</v>
      </c>
      <c r="G380" s="80" t="s">
        <v>4252</v>
      </c>
      <c r="H380" s="80" t="s">
        <v>1223</v>
      </c>
      <c r="I380" s="80" t="s">
        <v>123</v>
      </c>
      <c r="J380" s="80" t="s">
        <v>51</v>
      </c>
      <c r="K380" s="229"/>
      <c r="L380" s="229"/>
      <c r="M380" s="211"/>
      <c r="N380" s="211"/>
      <c r="O380" s="72" t="str">
        <f ca="1">IFERROR(__xludf.DUMMYFUNCTION("join("", "", query('Snowball (Gleison)'!A:D,""select A where D contains '"" &amp; upper(F380) &amp; ""'"", 0))"),"#N/A")</f>
        <v>#N/A</v>
      </c>
    </row>
    <row r="381" spans="1:15" ht="114.75" x14ac:dyDescent="0.25">
      <c r="A381" s="241" t="s">
        <v>4253</v>
      </c>
      <c r="B381" s="184">
        <v>2003</v>
      </c>
      <c r="C381" s="184" t="s">
        <v>106</v>
      </c>
      <c r="D381" s="229" t="s">
        <v>4254</v>
      </c>
      <c r="E381" s="229" t="s">
        <v>4255</v>
      </c>
      <c r="F381" s="229" t="s">
        <v>4256</v>
      </c>
      <c r="G381" s="229" t="s">
        <v>4257</v>
      </c>
      <c r="H381" s="229" t="s">
        <v>4258</v>
      </c>
      <c r="I381" s="229" t="s">
        <v>3763</v>
      </c>
      <c r="J381" s="229" t="s">
        <v>72</v>
      </c>
      <c r="K381" s="229"/>
      <c r="L381" s="229"/>
      <c r="M381" s="211"/>
      <c r="N381" s="211"/>
      <c r="O381" s="72" t="str">
        <f ca="1">IFERROR(__xludf.DUMMYFUNCTION("join("", "", query('Snowball (Gleison)'!A:D,""select A where D contains '"" &amp; upper(F381) &amp; ""'"", 0))"),"#N/A")</f>
        <v>#N/A</v>
      </c>
    </row>
    <row r="382" spans="1:15" ht="89.25" x14ac:dyDescent="0.25">
      <c r="A382" s="191" t="s">
        <v>4259</v>
      </c>
      <c r="B382" s="184">
        <v>2003</v>
      </c>
      <c r="C382" s="184" t="s">
        <v>89</v>
      </c>
      <c r="D382" s="229" t="s">
        <v>4260</v>
      </c>
      <c r="E382" s="229" t="s">
        <v>4261</v>
      </c>
      <c r="F382" s="229" t="s">
        <v>4262</v>
      </c>
      <c r="G382" s="229" t="s">
        <v>4263</v>
      </c>
      <c r="H382" s="229" t="s">
        <v>4264</v>
      </c>
      <c r="I382" s="211" t="s">
        <v>4265</v>
      </c>
      <c r="J382" s="211" t="s">
        <v>60</v>
      </c>
      <c r="K382" s="229"/>
      <c r="L382" s="229"/>
      <c r="M382" s="211"/>
      <c r="N382" s="211"/>
      <c r="O382" s="72" t="str">
        <f ca="1">IFERROR(__xludf.DUMMYFUNCTION("join("", "", query('Snowball (Gleison)'!A:D,""select A where D contains '"" &amp; upper(F382) &amp; ""'"", 0))"),"#N/A")</f>
        <v>#N/A</v>
      </c>
    </row>
    <row r="383" spans="1:15" ht="204" x14ac:dyDescent="0.25">
      <c r="A383" s="191" t="s">
        <v>1224</v>
      </c>
      <c r="B383" s="92">
        <v>2003</v>
      </c>
      <c r="C383" s="92" t="s">
        <v>106</v>
      </c>
      <c r="D383" s="80" t="s">
        <v>1225</v>
      </c>
      <c r="E383" s="80" t="s">
        <v>1226</v>
      </c>
      <c r="F383" s="80" t="s">
        <v>1227</v>
      </c>
      <c r="G383" s="80" t="s">
        <v>4266</v>
      </c>
      <c r="H383" s="80" t="s">
        <v>1228</v>
      </c>
      <c r="I383" s="80" t="s">
        <v>652</v>
      </c>
      <c r="J383" s="80" t="s">
        <v>57</v>
      </c>
      <c r="K383" s="229"/>
      <c r="L383" s="229"/>
      <c r="M383" s="211"/>
      <c r="N383" s="211"/>
      <c r="O383" s="72" t="str">
        <f ca="1">IFERROR(__xludf.DUMMYFUNCTION("join("", "", query('Snowball (Gleison)'!A:D,""select A where D contains '"" &amp; upper(F383) &amp; ""'"", 0))"),"#N/A")</f>
        <v>#N/A</v>
      </c>
    </row>
    <row r="384" spans="1:15" ht="102" x14ac:dyDescent="0.25">
      <c r="A384" s="191" t="s">
        <v>4267</v>
      </c>
      <c r="B384" s="184">
        <v>2003</v>
      </c>
      <c r="C384" s="184" t="s">
        <v>106</v>
      </c>
      <c r="D384" s="229" t="s">
        <v>4268</v>
      </c>
      <c r="E384" s="229" t="s">
        <v>4269</v>
      </c>
      <c r="F384" s="229" t="s">
        <v>4270</v>
      </c>
      <c r="G384" s="229" t="s">
        <v>4271</v>
      </c>
      <c r="H384" s="229" t="s">
        <v>4272</v>
      </c>
      <c r="I384" s="229" t="s">
        <v>4273</v>
      </c>
      <c r="J384" s="229" t="s">
        <v>66</v>
      </c>
      <c r="K384" s="229"/>
      <c r="L384" s="229"/>
      <c r="M384" s="211"/>
      <c r="N384" s="211"/>
      <c r="O384" s="72" t="str">
        <f ca="1">IFERROR(__xludf.DUMMYFUNCTION("join("", "", query('Snowball (Gleison)'!A:D,""select A where D contains '"" &amp; upper(F384) &amp; ""'"", 0))"),"#N/A")</f>
        <v>#N/A</v>
      </c>
    </row>
    <row r="385" spans="1:15" ht="63.75" x14ac:dyDescent="0.25">
      <c r="A385" s="191" t="s">
        <v>4274</v>
      </c>
      <c r="B385" s="184">
        <v>2003</v>
      </c>
      <c r="C385" s="184" t="s">
        <v>125</v>
      </c>
      <c r="D385" s="229" t="s">
        <v>4275</v>
      </c>
      <c r="E385" s="229"/>
      <c r="F385" s="229" t="s">
        <v>4276</v>
      </c>
      <c r="G385" s="229" t="s">
        <v>4277</v>
      </c>
      <c r="H385" s="229" t="s">
        <v>4278</v>
      </c>
      <c r="I385" s="211" t="s">
        <v>2865</v>
      </c>
      <c r="J385" s="211" t="s">
        <v>74</v>
      </c>
      <c r="K385" s="229"/>
      <c r="L385" s="229"/>
      <c r="M385" s="211"/>
      <c r="N385" s="211"/>
      <c r="O385" s="72" t="str">
        <f ca="1">IFERROR(__xludf.DUMMYFUNCTION("join("", "", query('Snowball (Gleison)'!A:D,""select A where D contains '"" &amp; upper(F385) &amp; ""'"", 0))"),"#N/A")</f>
        <v>#N/A</v>
      </c>
    </row>
    <row r="386" spans="1:15" ht="102" x14ac:dyDescent="0.25">
      <c r="A386" s="191" t="s">
        <v>4279</v>
      </c>
      <c r="B386" s="184">
        <v>2003</v>
      </c>
      <c r="C386" s="184" t="s">
        <v>125</v>
      </c>
      <c r="D386" s="229" t="s">
        <v>4280</v>
      </c>
      <c r="E386" s="229"/>
      <c r="F386" s="229" t="s">
        <v>4281</v>
      </c>
      <c r="G386" s="229" t="s">
        <v>4282</v>
      </c>
      <c r="H386" s="229" t="s">
        <v>4283</v>
      </c>
      <c r="I386" s="211" t="s">
        <v>2865</v>
      </c>
      <c r="J386" s="211" t="s">
        <v>74</v>
      </c>
      <c r="K386" s="229"/>
      <c r="L386" s="229"/>
      <c r="M386" s="211"/>
      <c r="N386" s="211"/>
      <c r="O386" s="72" t="str">
        <f ca="1">IFERROR(__xludf.DUMMYFUNCTION("join("", "", query('Snowball (Gleison)'!A:D,""select A where D contains '"" &amp; upper(F386) &amp; ""'"", 0))"),"#N/A")</f>
        <v>#N/A</v>
      </c>
    </row>
    <row r="387" spans="1:15" ht="51" x14ac:dyDescent="0.25">
      <c r="A387" s="191" t="s">
        <v>4284</v>
      </c>
      <c r="B387" s="184">
        <v>2002</v>
      </c>
      <c r="C387" s="184" t="s">
        <v>125</v>
      </c>
      <c r="D387" s="229" t="s">
        <v>4285</v>
      </c>
      <c r="E387" s="229" t="s">
        <v>4286</v>
      </c>
      <c r="F387" s="229" t="s">
        <v>4287</v>
      </c>
      <c r="G387" s="229" t="s">
        <v>4288</v>
      </c>
      <c r="H387" s="229"/>
      <c r="I387" s="211"/>
      <c r="J387" s="211"/>
      <c r="K387" s="229"/>
      <c r="L387" s="229"/>
      <c r="M387" s="211"/>
      <c r="N387" s="211"/>
      <c r="O387" s="72" t="str">
        <f ca="1">IFERROR(__xludf.DUMMYFUNCTION("join("", "", query('Snowball (Gleison)'!A:D,""select A where D contains '"" &amp; upper(F387) &amp; ""'"", 0))"),"#N/A")</f>
        <v>#N/A</v>
      </c>
    </row>
    <row r="388" spans="1:15" ht="293.25" x14ac:dyDescent="0.25">
      <c r="A388" s="191" t="s">
        <v>4289</v>
      </c>
      <c r="B388" s="184">
        <v>2002</v>
      </c>
      <c r="C388" s="184" t="s">
        <v>125</v>
      </c>
      <c r="D388" s="229" t="s">
        <v>4290</v>
      </c>
      <c r="E388" s="229" t="s">
        <v>4291</v>
      </c>
      <c r="F388" s="229" t="s">
        <v>4292</v>
      </c>
      <c r="G388" s="229" t="s">
        <v>4293</v>
      </c>
      <c r="H388" s="229"/>
      <c r="I388" s="211"/>
      <c r="J388" s="211"/>
      <c r="K388" s="229"/>
      <c r="L388" s="229"/>
      <c r="M388" s="211"/>
      <c r="N388" s="211"/>
      <c r="O388" s="72" t="str">
        <f ca="1">IFERROR(__xludf.DUMMYFUNCTION("join("", "", query('Snowball (Gleison)'!A:D,""select A where D contains '"" &amp; upper(F388) &amp; ""'"", 0))"),"#N/A")</f>
        <v>#N/A</v>
      </c>
    </row>
    <row r="389" spans="1:15" ht="76.5" x14ac:dyDescent="0.25">
      <c r="A389" s="191" t="s">
        <v>4294</v>
      </c>
      <c r="B389" s="184">
        <v>2002</v>
      </c>
      <c r="C389" s="184" t="s">
        <v>125</v>
      </c>
      <c r="D389" s="229" t="s">
        <v>4295</v>
      </c>
      <c r="E389" s="229" t="s">
        <v>4296</v>
      </c>
      <c r="F389" s="229" t="s">
        <v>4297</v>
      </c>
      <c r="G389" s="229" t="s">
        <v>4298</v>
      </c>
      <c r="H389" s="229"/>
      <c r="I389" s="211"/>
      <c r="J389" s="211"/>
      <c r="K389" s="229"/>
      <c r="L389" s="229"/>
      <c r="M389" s="211"/>
      <c r="N389" s="211"/>
      <c r="O389" s="72" t="str">
        <f ca="1">IFERROR(__xludf.DUMMYFUNCTION("join("", "", query('Snowball (Gleison)'!A:D,""select A where D contains '"" &amp; upper(F389) &amp; ""'"", 0))"),"#N/A")</f>
        <v>#N/A</v>
      </c>
    </row>
    <row r="390" spans="1:15" ht="76.5" x14ac:dyDescent="0.25">
      <c r="A390" s="191" t="s">
        <v>4299</v>
      </c>
      <c r="B390" s="184">
        <v>2002</v>
      </c>
      <c r="C390" s="184" t="s">
        <v>125</v>
      </c>
      <c r="D390" s="229" t="s">
        <v>4300</v>
      </c>
      <c r="E390" s="229" t="s">
        <v>4301</v>
      </c>
      <c r="F390" s="229" t="s">
        <v>4302</v>
      </c>
      <c r="G390" s="229" t="s">
        <v>4303</v>
      </c>
      <c r="H390" s="229"/>
      <c r="I390" s="211"/>
      <c r="J390" s="211"/>
      <c r="K390" s="229"/>
      <c r="L390" s="229"/>
      <c r="M390" s="211"/>
      <c r="N390" s="211"/>
      <c r="O390" s="72" t="str">
        <f ca="1">IFERROR(__xludf.DUMMYFUNCTION("join("", "", query('Snowball (Gleison)'!A:D,""select A where D contains '"" &amp; upper(F390) &amp; ""'"", 0))"),"#N/A")</f>
        <v>#N/A</v>
      </c>
    </row>
    <row r="391" spans="1:15" ht="38.25" x14ac:dyDescent="0.25">
      <c r="A391" s="191" t="s">
        <v>4304</v>
      </c>
      <c r="B391" s="184">
        <v>2002</v>
      </c>
      <c r="C391" s="184" t="s">
        <v>89</v>
      </c>
      <c r="D391" s="229" t="s">
        <v>4305</v>
      </c>
      <c r="E391" s="229" t="s">
        <v>4094</v>
      </c>
      <c r="F391" s="229" t="s">
        <v>4306</v>
      </c>
      <c r="G391" s="229" t="s">
        <v>4307</v>
      </c>
      <c r="H391" s="229"/>
      <c r="I391" s="211"/>
      <c r="J391" s="211"/>
      <c r="K391" s="229"/>
      <c r="L391" s="229"/>
      <c r="M391" s="211"/>
      <c r="N391" s="211"/>
      <c r="O391" s="72" t="str">
        <f ca="1">IFERROR(__xludf.DUMMYFUNCTION("join("", "", query('Snowball (Gleison)'!A:D,""select A where D contains '"" &amp; upper(F391) &amp; ""'"", 0))"),"235")</f>
        <v>235</v>
      </c>
    </row>
    <row r="392" spans="1:15" ht="76.5" x14ac:dyDescent="0.25">
      <c r="A392" s="191" t="s">
        <v>4308</v>
      </c>
      <c r="B392" s="184">
        <v>2002</v>
      </c>
      <c r="C392" s="184" t="s">
        <v>1040</v>
      </c>
      <c r="D392" s="229" t="s">
        <v>4309</v>
      </c>
      <c r="E392" s="229" t="s">
        <v>4310</v>
      </c>
      <c r="F392" s="229" t="s">
        <v>4311</v>
      </c>
      <c r="G392" s="229" t="s">
        <v>4312</v>
      </c>
      <c r="H392" s="229"/>
      <c r="I392" s="211"/>
      <c r="J392" s="211"/>
      <c r="K392" s="229"/>
      <c r="L392" s="229"/>
      <c r="M392" s="211"/>
      <c r="N392" s="211"/>
      <c r="O392" s="72" t="str">
        <f ca="1">IFERROR(__xludf.DUMMYFUNCTION("join("", "", query('Snowball (Gleison)'!A:D,""select A where D contains '"" &amp; upper(F392) &amp; ""'"", 0))"),"#N/A")</f>
        <v>#N/A</v>
      </c>
    </row>
    <row r="393" spans="1:15" ht="114.75" x14ac:dyDescent="0.25">
      <c r="A393" s="191" t="s">
        <v>4313</v>
      </c>
      <c r="B393" s="184">
        <v>2002</v>
      </c>
      <c r="C393" s="184" t="s">
        <v>611</v>
      </c>
      <c r="D393" s="229" t="s">
        <v>4314</v>
      </c>
      <c r="E393" s="229" t="s">
        <v>4315</v>
      </c>
      <c r="F393" s="229" t="s">
        <v>4316</v>
      </c>
      <c r="G393" s="229" t="s">
        <v>4317</v>
      </c>
      <c r="H393" s="229"/>
      <c r="I393" s="211"/>
      <c r="J393" s="211"/>
      <c r="K393" s="229"/>
      <c r="L393" s="229"/>
      <c r="M393" s="211"/>
      <c r="N393" s="211"/>
      <c r="O393" s="72" t="str">
        <f ca="1">IFERROR(__xludf.DUMMYFUNCTION("join("", "", query('Snowball (Gleison)'!A:D,""select A where D contains '"" &amp; upper(F393) &amp; ""'"", 0))"),"#N/A")</f>
        <v>#N/A</v>
      </c>
    </row>
    <row r="394" spans="1:15" ht="102" x14ac:dyDescent="0.25">
      <c r="A394" s="191" t="s">
        <v>4318</v>
      </c>
      <c r="B394" s="184">
        <v>2002</v>
      </c>
      <c r="C394" s="184" t="s">
        <v>106</v>
      </c>
      <c r="D394" s="229" t="s">
        <v>4319</v>
      </c>
      <c r="E394" s="229" t="s">
        <v>4320</v>
      </c>
      <c r="F394" s="229" t="s">
        <v>4321</v>
      </c>
      <c r="G394" s="229" t="s">
        <v>4322</v>
      </c>
      <c r="H394" s="229"/>
      <c r="I394" s="211"/>
      <c r="J394" s="211"/>
      <c r="K394" s="229"/>
      <c r="L394" s="229"/>
      <c r="M394" s="211"/>
      <c r="N394" s="211"/>
      <c r="O394" s="72" t="str">
        <f ca="1">IFERROR(__xludf.DUMMYFUNCTION("join("", "", query('Snowball (Gleison)'!A:D,""select A where D contains '"" &amp; upper(F394) &amp; ""'"", 0))"),"#N/A")</f>
        <v>#N/A</v>
      </c>
    </row>
    <row r="395" spans="1:15" ht="127.5" x14ac:dyDescent="0.25">
      <c r="A395" s="191" t="s">
        <v>4323</v>
      </c>
      <c r="B395" s="184">
        <v>2002</v>
      </c>
      <c r="C395" s="184" t="s">
        <v>106</v>
      </c>
      <c r="D395" s="229" t="s">
        <v>4324</v>
      </c>
      <c r="E395" s="229" t="s">
        <v>85</v>
      </c>
      <c r="F395" s="229" t="s">
        <v>4325</v>
      </c>
      <c r="G395" s="229" t="s">
        <v>4326</v>
      </c>
      <c r="H395" s="229"/>
      <c r="I395" s="211"/>
      <c r="J395" s="211"/>
      <c r="K395" s="229"/>
      <c r="L395" s="229"/>
      <c r="M395" s="211"/>
      <c r="N395" s="211"/>
      <c r="O395" s="72" t="str">
        <f ca="1">IFERROR(__xludf.DUMMYFUNCTION("join("", "", query('Snowball (Gleison)'!A:D,""select A where D contains '"" &amp; upper(F395) &amp; ""'"", 0))"),"#N/A")</f>
        <v>#N/A</v>
      </c>
    </row>
    <row r="396" spans="1:15" ht="114.75" x14ac:dyDescent="0.25">
      <c r="A396" s="191" t="s">
        <v>4327</v>
      </c>
      <c r="B396" s="184">
        <v>2002</v>
      </c>
      <c r="C396" s="184" t="s">
        <v>1040</v>
      </c>
      <c r="D396" s="229" t="s">
        <v>4328</v>
      </c>
      <c r="E396" s="229" t="s">
        <v>4329</v>
      </c>
      <c r="F396" s="229" t="s">
        <v>4330</v>
      </c>
      <c r="G396" s="229" t="s">
        <v>4331</v>
      </c>
      <c r="H396" s="229"/>
      <c r="I396" s="211"/>
      <c r="J396" s="211"/>
      <c r="K396" s="229"/>
      <c r="L396" s="229"/>
      <c r="M396" s="211"/>
      <c r="N396" s="211"/>
      <c r="O396" s="72" t="str">
        <f ca="1">IFERROR(__xludf.DUMMYFUNCTION("join("", "", query('Snowball (Gleison)'!A:D,""select A where D contains '"" &amp; upper(F396) &amp; ""'"", 0))"),"#N/A")</f>
        <v>#N/A</v>
      </c>
    </row>
    <row r="397" spans="1:15" ht="127.5" x14ac:dyDescent="0.25">
      <c r="A397" s="191" t="s">
        <v>4332</v>
      </c>
      <c r="B397" s="184">
        <v>2002</v>
      </c>
      <c r="C397" s="184" t="s">
        <v>1046</v>
      </c>
      <c r="D397" s="229" t="s">
        <v>4333</v>
      </c>
      <c r="E397" s="229" t="s">
        <v>4334</v>
      </c>
      <c r="F397" s="229" t="s">
        <v>4335</v>
      </c>
      <c r="G397" s="229" t="s">
        <v>4336</v>
      </c>
      <c r="H397" s="229"/>
      <c r="I397" s="211"/>
      <c r="J397" s="211"/>
      <c r="K397" s="229"/>
      <c r="L397" s="229"/>
      <c r="M397" s="211"/>
      <c r="N397" s="211"/>
      <c r="O397" s="72" t="str">
        <f ca="1">IFERROR(__xludf.DUMMYFUNCTION("join("", "", query('Snowball (Gleison)'!A:D,""select A where D contains '"" &amp; upper(F397) &amp; ""'"", 0))"),"#N/A")</f>
        <v>#N/A</v>
      </c>
    </row>
    <row r="398" spans="1:15" ht="114.75" x14ac:dyDescent="0.25">
      <c r="A398" s="191" t="s">
        <v>4337</v>
      </c>
      <c r="B398" s="184">
        <v>2002</v>
      </c>
      <c r="C398" s="184" t="s">
        <v>1040</v>
      </c>
      <c r="D398" s="229" t="s">
        <v>4338</v>
      </c>
      <c r="E398" s="229" t="s">
        <v>4339</v>
      </c>
      <c r="F398" s="229" t="s">
        <v>4340</v>
      </c>
      <c r="G398" s="229" t="s">
        <v>4341</v>
      </c>
      <c r="H398" s="229"/>
      <c r="I398" s="211"/>
      <c r="J398" s="211"/>
      <c r="K398" s="229"/>
      <c r="L398" s="229"/>
      <c r="M398" s="211"/>
      <c r="N398" s="211"/>
      <c r="O398" s="72" t="str">
        <f ca="1">IFERROR(__xludf.DUMMYFUNCTION("join("", "", query('Snowball (Gleison)'!A:D,""select A where D contains '"" &amp; upper(F398) &amp; ""'"", 0))"),"#N/A")</f>
        <v>#N/A</v>
      </c>
    </row>
    <row r="399" spans="1:15" ht="89.25" x14ac:dyDescent="0.25">
      <c r="A399" s="191" t="s">
        <v>4342</v>
      </c>
      <c r="B399" s="184">
        <v>2002</v>
      </c>
      <c r="C399" s="184" t="s">
        <v>47</v>
      </c>
      <c r="D399" s="229" t="s">
        <v>4343</v>
      </c>
      <c r="E399" s="229" t="s">
        <v>4344</v>
      </c>
      <c r="F399" s="229" t="s">
        <v>4345</v>
      </c>
      <c r="G399" s="229" t="s">
        <v>4346</v>
      </c>
      <c r="H399" s="229"/>
      <c r="I399" s="211"/>
      <c r="J399" s="211"/>
      <c r="K399" s="229"/>
      <c r="L399" s="229"/>
      <c r="M399" s="211"/>
      <c r="N399" s="211"/>
      <c r="O399" s="72" t="str">
        <f ca="1">IFERROR(__xludf.DUMMYFUNCTION("join("", "", query('Snowball (Gleison)'!A:D,""select A where D contains '"" &amp; upper(F399) &amp; ""'"", 0))"),"#N/A")</f>
        <v>#N/A</v>
      </c>
    </row>
    <row r="400" spans="1:15" ht="63.75" x14ac:dyDescent="0.25">
      <c r="A400" s="191" t="s">
        <v>4347</v>
      </c>
      <c r="B400" s="184">
        <v>2002</v>
      </c>
      <c r="C400" s="184" t="s">
        <v>125</v>
      </c>
      <c r="D400" s="229" t="s">
        <v>4348</v>
      </c>
      <c r="E400" s="229" t="s">
        <v>4349</v>
      </c>
      <c r="F400" s="229" t="s">
        <v>4350</v>
      </c>
      <c r="G400" s="229" t="s">
        <v>4351</v>
      </c>
      <c r="H400" s="229"/>
      <c r="I400" s="211"/>
      <c r="J400" s="211"/>
      <c r="K400" s="229"/>
      <c r="L400" s="229"/>
      <c r="M400" s="211"/>
      <c r="N400" s="211"/>
      <c r="O400" s="72" t="str">
        <f ca="1">IFERROR(__xludf.DUMMYFUNCTION("join("", "", query('Snowball (Gleison)'!A:D,""select A where D contains '"" &amp; upper(F400) &amp; ""'"", 0))"),"#N/A")</f>
        <v>#N/A</v>
      </c>
    </row>
    <row r="401" spans="1:15" ht="89.25" x14ac:dyDescent="0.25">
      <c r="A401" s="191" t="s">
        <v>4352</v>
      </c>
      <c r="B401" s="184">
        <v>2002</v>
      </c>
      <c r="C401" s="184" t="s">
        <v>998</v>
      </c>
      <c r="D401" s="229" t="s">
        <v>4353</v>
      </c>
      <c r="E401" s="229" t="s">
        <v>4354</v>
      </c>
      <c r="F401" s="229" t="s">
        <v>4355</v>
      </c>
      <c r="G401" s="229" t="s">
        <v>4356</v>
      </c>
      <c r="H401" s="229"/>
      <c r="I401" s="211"/>
      <c r="J401" s="211"/>
      <c r="K401" s="229"/>
      <c r="L401" s="229"/>
      <c r="M401" s="211"/>
      <c r="N401" s="211"/>
      <c r="O401" s="72" t="str">
        <f ca="1">IFERROR(__xludf.DUMMYFUNCTION("join("", "", query('Snowball (Gleison)'!A:D,""select A where D contains '"" &amp; upper(F401) &amp; ""'"", 0))"),"#N/A")</f>
        <v>#N/A</v>
      </c>
    </row>
    <row r="402" spans="1:15" ht="140.25" x14ac:dyDescent="0.25">
      <c r="A402" s="191" t="s">
        <v>4357</v>
      </c>
      <c r="B402" s="184">
        <v>2002</v>
      </c>
      <c r="C402" s="184" t="s">
        <v>146</v>
      </c>
      <c r="D402" s="229" t="s">
        <v>4358</v>
      </c>
      <c r="E402" s="229" t="s">
        <v>4359</v>
      </c>
      <c r="F402" s="229" t="s">
        <v>4360</v>
      </c>
      <c r="G402" s="229" t="s">
        <v>4361</v>
      </c>
      <c r="H402" s="229"/>
      <c r="I402" s="211"/>
      <c r="J402" s="211"/>
      <c r="K402" s="229"/>
      <c r="L402" s="229"/>
      <c r="M402" s="211"/>
      <c r="N402" s="211"/>
      <c r="O402" s="72" t="str">
        <f ca="1">IFERROR(__xludf.DUMMYFUNCTION("join("", "", query('Snowball (Gleison)'!A:D,""select A where D contains '"" &amp; upper(F402) &amp; ""'"", 0))"),"#N/A")</f>
        <v>#N/A</v>
      </c>
    </row>
    <row r="403" spans="1:15" ht="127.5" x14ac:dyDescent="0.25">
      <c r="A403" s="191" t="s">
        <v>4362</v>
      </c>
      <c r="B403" s="184">
        <v>2002</v>
      </c>
      <c r="C403" s="184" t="s">
        <v>125</v>
      </c>
      <c r="D403" s="229" t="s">
        <v>4363</v>
      </c>
      <c r="E403" s="229" t="s">
        <v>4364</v>
      </c>
      <c r="F403" s="229" t="s">
        <v>4365</v>
      </c>
      <c r="G403" s="229" t="s">
        <v>4366</v>
      </c>
      <c r="H403" s="229"/>
      <c r="I403" s="211"/>
      <c r="J403" s="211"/>
      <c r="K403" s="229"/>
      <c r="L403" s="229"/>
      <c r="M403" s="211"/>
      <c r="N403" s="211"/>
      <c r="O403" s="72" t="str">
        <f ca="1">IFERROR(__xludf.DUMMYFUNCTION("join("", "", query('Snowball (Gleison)'!A:D,""select A where D contains '"" &amp; upper(F403) &amp; ""'"", 0))"),"#N/A")</f>
        <v>#N/A</v>
      </c>
    </row>
    <row r="404" spans="1:15" ht="153" x14ac:dyDescent="0.25">
      <c r="A404" s="191" t="s">
        <v>4367</v>
      </c>
      <c r="B404" s="184">
        <v>2002</v>
      </c>
      <c r="C404" s="184" t="s">
        <v>146</v>
      </c>
      <c r="D404" s="229" t="s">
        <v>4368</v>
      </c>
      <c r="E404" s="229" t="s">
        <v>4369</v>
      </c>
      <c r="F404" s="229" t="s">
        <v>4370</v>
      </c>
      <c r="G404" s="229" t="s">
        <v>4371</v>
      </c>
      <c r="H404" s="229"/>
      <c r="I404" s="211"/>
      <c r="J404" s="211"/>
      <c r="K404" s="229"/>
      <c r="L404" s="229"/>
      <c r="M404" s="211"/>
      <c r="N404" s="211"/>
      <c r="O404" s="72" t="str">
        <f ca="1">IFERROR(__xludf.DUMMYFUNCTION("join("", "", query('Snowball (Gleison)'!A:D,""select A where D contains '"" &amp; upper(F404) &amp; ""'"", 0))"),"#N/A")</f>
        <v>#N/A</v>
      </c>
    </row>
    <row r="405" spans="1:15" ht="114.75" x14ac:dyDescent="0.25">
      <c r="A405" s="191" t="s">
        <v>4372</v>
      </c>
      <c r="B405" s="184">
        <v>2002</v>
      </c>
      <c r="C405" s="184" t="s">
        <v>106</v>
      </c>
      <c r="D405" s="229" t="s">
        <v>4373</v>
      </c>
      <c r="E405" s="229" t="s">
        <v>4374</v>
      </c>
      <c r="F405" s="229" t="s">
        <v>4375</v>
      </c>
      <c r="G405" s="229" t="s">
        <v>4376</v>
      </c>
      <c r="H405" s="229"/>
      <c r="I405" s="211"/>
      <c r="J405" s="211"/>
      <c r="K405" s="229"/>
      <c r="L405" s="229"/>
      <c r="M405" s="211"/>
      <c r="N405" s="211"/>
      <c r="O405" s="72" t="str">
        <f ca="1">IFERROR(__xludf.DUMMYFUNCTION("join("", "", query('Snowball (Gleison)'!A:D,""select A where D contains '"" &amp; upper(F405) &amp; ""'"", 0))"),"#N/A")</f>
        <v>#N/A</v>
      </c>
    </row>
    <row r="406" spans="1:15" ht="76.5" x14ac:dyDescent="0.25">
      <c r="A406" s="191" t="s">
        <v>4377</v>
      </c>
      <c r="B406" s="184">
        <v>2002</v>
      </c>
      <c r="C406" s="184" t="s">
        <v>106</v>
      </c>
      <c r="D406" s="229" t="s">
        <v>4378</v>
      </c>
      <c r="E406" s="229" t="s">
        <v>4379</v>
      </c>
      <c r="F406" s="229" t="s">
        <v>4380</v>
      </c>
      <c r="G406" s="229" t="s">
        <v>4381</v>
      </c>
      <c r="H406" s="229"/>
      <c r="I406" s="211"/>
      <c r="J406" s="211"/>
      <c r="K406" s="229"/>
      <c r="L406" s="229"/>
      <c r="M406" s="211"/>
      <c r="N406" s="211"/>
      <c r="O406" s="72" t="str">
        <f ca="1">IFERROR(__xludf.DUMMYFUNCTION("join("", "", query('Snowball (Gleison)'!A:D,""select A where D contains '"" &amp; upper(F406) &amp; ""'"", 0))"),"#N/A")</f>
        <v>#N/A</v>
      </c>
    </row>
    <row r="407" spans="1:15" ht="114.75" x14ac:dyDescent="0.25">
      <c r="A407" s="191" t="s">
        <v>4382</v>
      </c>
      <c r="B407" s="184">
        <v>2002</v>
      </c>
      <c r="C407" s="184" t="s">
        <v>1040</v>
      </c>
      <c r="D407" s="229" t="s">
        <v>4383</v>
      </c>
      <c r="E407" s="229" t="s">
        <v>4384</v>
      </c>
      <c r="F407" s="229" t="s">
        <v>4385</v>
      </c>
      <c r="G407" s="229" t="s">
        <v>4386</v>
      </c>
      <c r="H407" s="229"/>
      <c r="I407" s="211"/>
      <c r="J407" s="211"/>
      <c r="K407" s="229"/>
      <c r="L407" s="229"/>
      <c r="M407" s="211"/>
      <c r="N407" s="211"/>
      <c r="O407" s="72" t="str">
        <f ca="1">IFERROR(__xludf.DUMMYFUNCTION("join("", "", query('Snowball (Gleison)'!A:D,""select A where D contains '"" &amp; upper(F407) &amp; ""'"", 0))"),"#N/A")</f>
        <v>#N/A</v>
      </c>
    </row>
    <row r="408" spans="1:15" ht="63.75" x14ac:dyDescent="0.25">
      <c r="A408" s="191" t="s">
        <v>4387</v>
      </c>
      <c r="B408" s="184">
        <v>2001</v>
      </c>
      <c r="C408" s="184" t="s">
        <v>125</v>
      </c>
      <c r="D408" s="229" t="s">
        <v>4388</v>
      </c>
      <c r="E408" s="229" t="s">
        <v>4286</v>
      </c>
      <c r="F408" s="229" t="s">
        <v>4389</v>
      </c>
      <c r="G408" s="229" t="s">
        <v>4390</v>
      </c>
      <c r="H408" s="229"/>
      <c r="I408" s="211"/>
      <c r="J408" s="211"/>
      <c r="K408" s="229"/>
      <c r="L408" s="229"/>
      <c r="M408" s="211"/>
      <c r="N408" s="211"/>
      <c r="O408" s="72" t="str">
        <f ca="1">IFERROR(__xludf.DUMMYFUNCTION("join("", "", query('Snowball (Gleison)'!A:D,""select A where D contains '"" &amp; upper(F408) &amp; ""'"", 0))"),"#N/A")</f>
        <v>#N/A</v>
      </c>
    </row>
    <row r="409" spans="1:15" ht="153" x14ac:dyDescent="0.25">
      <c r="A409" s="191" t="s">
        <v>4391</v>
      </c>
      <c r="B409" s="184">
        <v>2001</v>
      </c>
      <c r="C409" s="184" t="s">
        <v>125</v>
      </c>
      <c r="D409" s="229" t="s">
        <v>4392</v>
      </c>
      <c r="E409" s="229" t="s">
        <v>4393</v>
      </c>
      <c r="F409" s="229" t="s">
        <v>4394</v>
      </c>
      <c r="G409" s="229" t="s">
        <v>4395</v>
      </c>
      <c r="H409" s="229"/>
      <c r="I409" s="211"/>
      <c r="J409" s="211"/>
      <c r="K409" s="229"/>
      <c r="L409" s="229"/>
      <c r="M409" s="211"/>
      <c r="N409" s="211"/>
      <c r="O409" s="72" t="str">
        <f ca="1">IFERROR(__xludf.DUMMYFUNCTION("join("", "", query('Snowball (Gleison)'!A:D,""select A where D contains '"" &amp; upper(F409) &amp; ""'"", 0))"),"#N/A")</f>
        <v>#N/A</v>
      </c>
    </row>
    <row r="410" spans="1:15" ht="127.5" x14ac:dyDescent="0.25">
      <c r="A410" s="191" t="s">
        <v>4396</v>
      </c>
      <c r="B410" s="184">
        <v>2001</v>
      </c>
      <c r="C410" s="184" t="s">
        <v>89</v>
      </c>
      <c r="D410" s="229" t="s">
        <v>4397</v>
      </c>
      <c r="E410" s="229" t="s">
        <v>4398</v>
      </c>
      <c r="F410" s="229" t="s">
        <v>4399</v>
      </c>
      <c r="G410" s="229" t="s">
        <v>4400</v>
      </c>
      <c r="H410" s="229"/>
      <c r="I410" s="211"/>
      <c r="J410" s="211"/>
      <c r="K410" s="229"/>
      <c r="L410" s="229"/>
      <c r="M410" s="211"/>
      <c r="N410" s="211"/>
      <c r="O410" s="72" t="str">
        <f ca="1">IFERROR(__xludf.DUMMYFUNCTION("join("", "", query('Snowball (Gleison)'!A:D,""select A where D contains '"" &amp; upper(F410) &amp; ""'"", 0))"),"#N/A")</f>
        <v>#N/A</v>
      </c>
    </row>
    <row r="411" spans="1:15" ht="76.5" x14ac:dyDescent="0.25">
      <c r="A411" s="191" t="s">
        <v>4401</v>
      </c>
      <c r="B411" s="184">
        <v>2001</v>
      </c>
      <c r="C411" s="184" t="s">
        <v>106</v>
      </c>
      <c r="D411" s="229" t="s">
        <v>4402</v>
      </c>
      <c r="E411" s="229" t="s">
        <v>4403</v>
      </c>
      <c r="F411" s="229" t="s">
        <v>4404</v>
      </c>
      <c r="G411" s="229" t="s">
        <v>4405</v>
      </c>
      <c r="H411" s="229"/>
      <c r="I411" s="211"/>
      <c r="J411" s="211"/>
      <c r="K411" s="229"/>
      <c r="L411" s="229"/>
      <c r="M411" s="211"/>
      <c r="N411" s="211"/>
      <c r="O411" s="72" t="str">
        <f ca="1">IFERROR(__xludf.DUMMYFUNCTION("join("", "", query('Snowball (Gleison)'!A:D,""select A where D contains '"" &amp; upper(F411) &amp; ""'"", 0))"),"#N/A")</f>
        <v>#N/A</v>
      </c>
    </row>
    <row r="412" spans="1:15" ht="51" x14ac:dyDescent="0.25">
      <c r="A412" s="191" t="s">
        <v>4406</v>
      </c>
      <c r="B412" s="184">
        <v>2001</v>
      </c>
      <c r="C412" s="184" t="s">
        <v>125</v>
      </c>
      <c r="D412" s="229" t="s">
        <v>4407</v>
      </c>
      <c r="E412" s="229" t="s">
        <v>4408</v>
      </c>
      <c r="F412" s="229" t="s">
        <v>4409</v>
      </c>
      <c r="G412" s="229" t="s">
        <v>4410</v>
      </c>
      <c r="H412" s="229"/>
      <c r="I412" s="211"/>
      <c r="J412" s="211"/>
      <c r="K412" s="229"/>
      <c r="L412" s="229"/>
      <c r="M412" s="211"/>
      <c r="N412" s="211"/>
      <c r="O412" s="72" t="str">
        <f ca="1">IFERROR(__xludf.DUMMYFUNCTION("join("", "", query('Snowball (Gleison)'!A:D,""select A where D contains '"" &amp; upper(F412) &amp; ""'"", 0))"),"#N/A")</f>
        <v>#N/A</v>
      </c>
    </row>
    <row r="413" spans="1:15" ht="140.25" x14ac:dyDescent="0.25">
      <c r="A413" s="191" t="s">
        <v>4411</v>
      </c>
      <c r="B413" s="184">
        <v>2001</v>
      </c>
      <c r="C413" s="184" t="s">
        <v>4412</v>
      </c>
      <c r="D413" s="229" t="s">
        <v>4413</v>
      </c>
      <c r="E413" s="229" t="s">
        <v>4414</v>
      </c>
      <c r="F413" s="229" t="s">
        <v>4415</v>
      </c>
      <c r="G413" s="229" t="s">
        <v>4416</v>
      </c>
      <c r="H413" s="229"/>
      <c r="I413" s="211"/>
      <c r="J413" s="211"/>
      <c r="K413" s="229"/>
      <c r="L413" s="229"/>
      <c r="M413" s="211"/>
      <c r="N413" s="211"/>
      <c r="O413" s="72" t="str">
        <f ca="1">IFERROR(__xludf.DUMMYFUNCTION("join("", "", query('Snowball (Gleison)'!A:D,""select A where D contains '"" &amp; upper(F413) &amp; ""'"", 0))"),"#N/A")</f>
        <v>#N/A</v>
      </c>
    </row>
    <row r="414" spans="1:15" ht="89.25" x14ac:dyDescent="0.25">
      <c r="A414" s="191" t="s">
        <v>4417</v>
      </c>
      <c r="B414" s="184">
        <v>2001</v>
      </c>
      <c r="C414" s="184" t="s">
        <v>146</v>
      </c>
      <c r="D414" s="229" t="s">
        <v>4418</v>
      </c>
      <c r="E414" s="229" t="s">
        <v>4419</v>
      </c>
      <c r="F414" s="229" t="s">
        <v>4420</v>
      </c>
      <c r="G414" s="229" t="s">
        <v>4421</v>
      </c>
      <c r="H414" s="229"/>
      <c r="I414" s="211"/>
      <c r="J414" s="211"/>
      <c r="K414" s="229"/>
      <c r="L414" s="229"/>
      <c r="M414" s="211"/>
      <c r="N414" s="211"/>
      <c r="O414" s="72" t="str">
        <f ca="1">IFERROR(__xludf.DUMMYFUNCTION("join("", "", query('Snowball (Gleison)'!A:D,""select A where D contains '"" &amp; upper(F414) &amp; ""'"", 0))"),"#N/A")</f>
        <v>#N/A</v>
      </c>
    </row>
    <row r="415" spans="1:15" ht="76.5" x14ac:dyDescent="0.25">
      <c r="A415" s="191" t="s">
        <v>4422</v>
      </c>
      <c r="B415" s="184">
        <v>2001</v>
      </c>
      <c r="C415" s="184" t="s">
        <v>125</v>
      </c>
      <c r="D415" s="229" t="s">
        <v>4423</v>
      </c>
      <c r="E415" s="229" t="s">
        <v>4424</v>
      </c>
      <c r="F415" s="229" t="s">
        <v>4425</v>
      </c>
      <c r="G415" s="229" t="s">
        <v>4426</v>
      </c>
      <c r="H415" s="229"/>
      <c r="I415" s="211"/>
      <c r="J415" s="211"/>
      <c r="K415" s="229"/>
      <c r="L415" s="229"/>
      <c r="M415" s="211"/>
      <c r="N415" s="211"/>
      <c r="O415" s="72" t="str">
        <f ca="1">IFERROR(__xludf.DUMMYFUNCTION("join("", "", query('Snowball (Gleison)'!A:D,""select A where D contains '"" &amp; upper(F415) &amp; ""'"", 0))"),"#N/A")</f>
        <v>#N/A</v>
      </c>
    </row>
    <row r="416" spans="1:15" ht="89.25" x14ac:dyDescent="0.25">
      <c r="A416" s="191" t="s">
        <v>4427</v>
      </c>
      <c r="B416" s="184">
        <v>2001</v>
      </c>
      <c r="C416" s="184" t="s">
        <v>106</v>
      </c>
      <c r="D416" s="229" t="s">
        <v>4428</v>
      </c>
      <c r="E416" s="229" t="s">
        <v>4429</v>
      </c>
      <c r="F416" s="229" t="s">
        <v>4430</v>
      </c>
      <c r="G416" s="229" t="s">
        <v>4431</v>
      </c>
      <c r="H416" s="229"/>
      <c r="I416" s="211"/>
      <c r="J416" s="211"/>
      <c r="K416" s="229"/>
      <c r="L416" s="229"/>
      <c r="M416" s="211"/>
      <c r="N416" s="211"/>
      <c r="O416" s="72" t="str">
        <f ca="1">IFERROR(__xludf.DUMMYFUNCTION("join("", "", query('Snowball (Gleison)'!A:D,""select A where D contains '"" &amp; upper(F416) &amp; ""'"", 0))"),"#N/A")</f>
        <v>#N/A</v>
      </c>
    </row>
    <row r="417" spans="1:15" ht="51" x14ac:dyDescent="0.25">
      <c r="A417" s="191" t="s">
        <v>4432</v>
      </c>
      <c r="B417" s="184">
        <v>2001</v>
      </c>
      <c r="C417" s="184" t="s">
        <v>47</v>
      </c>
      <c r="D417" s="229" t="s">
        <v>4433</v>
      </c>
      <c r="E417" s="229" t="s">
        <v>4434</v>
      </c>
      <c r="F417" s="229" t="s">
        <v>4435</v>
      </c>
      <c r="G417" s="229" t="s">
        <v>4436</v>
      </c>
      <c r="H417" s="229"/>
      <c r="I417" s="211"/>
      <c r="J417" s="211"/>
      <c r="K417" s="229"/>
      <c r="L417" s="229"/>
      <c r="M417" s="211"/>
      <c r="N417" s="211"/>
      <c r="O417" s="72" t="str">
        <f ca="1">IFERROR(__xludf.DUMMYFUNCTION("join("", "", query('Snowball (Gleison)'!A:D,""select A where D contains '"" &amp; upper(F417) &amp; ""'"", 0))"),"#N/A")</f>
        <v>#N/A</v>
      </c>
    </row>
    <row r="418" spans="1:15" ht="76.5" x14ac:dyDescent="0.25">
      <c r="A418" s="191" t="s">
        <v>4437</v>
      </c>
      <c r="B418" s="184">
        <v>2001</v>
      </c>
      <c r="C418" s="184" t="s">
        <v>125</v>
      </c>
      <c r="D418" s="229" t="s">
        <v>4438</v>
      </c>
      <c r="E418" s="229" t="s">
        <v>4439</v>
      </c>
      <c r="F418" s="229" t="s">
        <v>4440</v>
      </c>
      <c r="G418" s="229" t="s">
        <v>4441</v>
      </c>
      <c r="H418" s="229"/>
      <c r="I418" s="211"/>
      <c r="J418" s="211"/>
      <c r="K418" s="229"/>
      <c r="L418" s="229"/>
      <c r="M418" s="211"/>
      <c r="N418" s="211"/>
      <c r="O418" s="72" t="str">
        <f ca="1">IFERROR(__xludf.DUMMYFUNCTION("join("", "", query('Snowball (Gleison)'!A:D,""select A where D contains '"" &amp; upper(F418) &amp; ""'"", 0))"),"#N/A")</f>
        <v>#N/A</v>
      </c>
    </row>
    <row r="419" spans="1:15" ht="51" x14ac:dyDescent="0.25">
      <c r="A419" s="191" t="s">
        <v>4442</v>
      </c>
      <c r="B419" s="184">
        <v>2001</v>
      </c>
      <c r="C419" s="184" t="s">
        <v>125</v>
      </c>
      <c r="D419" s="229" t="s">
        <v>4443</v>
      </c>
      <c r="E419" s="229"/>
      <c r="F419" s="229" t="s">
        <v>4444</v>
      </c>
      <c r="G419" s="229" t="s">
        <v>4445</v>
      </c>
      <c r="H419" s="229"/>
      <c r="I419" s="211"/>
      <c r="J419" s="211"/>
      <c r="K419" s="229"/>
      <c r="L419" s="229"/>
      <c r="M419" s="211"/>
      <c r="N419" s="211"/>
      <c r="O419" s="72" t="str">
        <f ca="1">IFERROR(__xludf.DUMMYFUNCTION("join("", "", query('Snowball (Gleison)'!A:D,""select A where D contains '"" &amp; upper(F419) &amp; ""'"", 0))"),"#N/A")</f>
        <v>#N/A</v>
      </c>
    </row>
    <row r="420" spans="1:15" ht="25.5" x14ac:dyDescent="0.25">
      <c r="A420" s="191" t="s">
        <v>4446</v>
      </c>
      <c r="B420" s="184">
        <v>2000</v>
      </c>
      <c r="C420" s="184" t="s">
        <v>125</v>
      </c>
      <c r="D420" s="229" t="s">
        <v>4447</v>
      </c>
      <c r="E420" s="229" t="s">
        <v>4448</v>
      </c>
      <c r="F420" s="229" t="s">
        <v>4449</v>
      </c>
      <c r="G420" s="229" t="s">
        <v>4450</v>
      </c>
      <c r="H420" s="229"/>
      <c r="I420" s="211"/>
      <c r="J420" s="211"/>
      <c r="K420" s="229"/>
      <c r="L420" s="229"/>
      <c r="M420" s="211"/>
      <c r="N420" s="211"/>
      <c r="O420" s="72" t="str">
        <f ca="1">IFERROR(__xludf.DUMMYFUNCTION("join("", "", query('Snowball (Gleison)'!A:D,""select A where D contains '"" &amp; upper(F420) &amp; ""'"", 0))"),"#N/A")</f>
        <v>#N/A</v>
      </c>
    </row>
    <row r="421" spans="1:15" ht="63.75" x14ac:dyDescent="0.25">
      <c r="A421" s="191" t="s">
        <v>4451</v>
      </c>
      <c r="B421" s="184">
        <v>2000</v>
      </c>
      <c r="C421" s="184" t="s">
        <v>106</v>
      </c>
      <c r="D421" s="229" t="s">
        <v>4452</v>
      </c>
      <c r="E421" s="229" t="s">
        <v>4453</v>
      </c>
      <c r="F421" s="229" t="s">
        <v>4454</v>
      </c>
      <c r="G421" s="229" t="s">
        <v>4455</v>
      </c>
      <c r="H421" s="229"/>
      <c r="I421" s="211"/>
      <c r="J421" s="211"/>
      <c r="K421" s="229"/>
      <c r="L421" s="229"/>
      <c r="M421" s="211"/>
      <c r="N421" s="211"/>
      <c r="O421" s="72" t="str">
        <f ca="1">IFERROR(__xludf.DUMMYFUNCTION("join("", "", query('Snowball (Gleison)'!A:D,""select A where D contains '"" &amp; upper(F421) &amp; ""'"", 0))"),"#N/A")</f>
        <v>#N/A</v>
      </c>
    </row>
    <row r="422" spans="1:15" ht="51" x14ac:dyDescent="0.25">
      <c r="A422" s="191" t="s">
        <v>4456</v>
      </c>
      <c r="B422" s="184">
        <v>2000</v>
      </c>
      <c r="C422" s="184" t="s">
        <v>1040</v>
      </c>
      <c r="D422" s="229" t="s">
        <v>4457</v>
      </c>
      <c r="E422" s="229" t="s">
        <v>4458</v>
      </c>
      <c r="F422" s="229" t="s">
        <v>4459</v>
      </c>
      <c r="G422" s="229" t="s">
        <v>4460</v>
      </c>
      <c r="H422" s="229"/>
      <c r="I422" s="211"/>
      <c r="J422" s="211"/>
      <c r="K422" s="229"/>
      <c r="L422" s="229"/>
      <c r="M422" s="211"/>
      <c r="N422" s="211"/>
      <c r="O422" s="72" t="str">
        <f ca="1">IFERROR(__xludf.DUMMYFUNCTION("join("", "", query('Snowball (Gleison)'!A:D,""select A where D contains '"" &amp; upper(F422) &amp; ""'"", 0))"),"230")</f>
        <v>230</v>
      </c>
    </row>
    <row r="423" spans="1:15" ht="76.5" x14ac:dyDescent="0.25">
      <c r="A423" s="191" t="s">
        <v>4461</v>
      </c>
      <c r="B423" s="184">
        <v>2000</v>
      </c>
      <c r="C423" s="184" t="s">
        <v>47</v>
      </c>
      <c r="D423" s="229" t="s">
        <v>4462</v>
      </c>
      <c r="E423" s="229" t="s">
        <v>4463</v>
      </c>
      <c r="F423" s="229" t="s">
        <v>4464</v>
      </c>
      <c r="G423" s="229" t="s">
        <v>4465</v>
      </c>
      <c r="H423" s="229"/>
      <c r="I423" s="211"/>
      <c r="J423" s="211"/>
      <c r="K423" s="229"/>
      <c r="L423" s="229"/>
      <c r="M423" s="211"/>
      <c r="N423" s="211"/>
      <c r="O423" s="72" t="str">
        <f ca="1">IFERROR(__xludf.DUMMYFUNCTION("join("", "", query('Snowball (Gleison)'!A:D,""select A where D contains '"" &amp; upper(F423) &amp; ""'"", 0))"),"#N/A")</f>
        <v>#N/A</v>
      </c>
    </row>
    <row r="424" spans="1:15" ht="114.75" x14ac:dyDescent="0.25">
      <c r="A424" s="191" t="s">
        <v>4466</v>
      </c>
      <c r="B424" s="184">
        <v>2000</v>
      </c>
      <c r="C424" s="184" t="s">
        <v>106</v>
      </c>
      <c r="D424" s="229" t="s">
        <v>4467</v>
      </c>
      <c r="E424" s="229" t="s">
        <v>4468</v>
      </c>
      <c r="F424" s="229" t="s">
        <v>4469</v>
      </c>
      <c r="G424" s="229" t="s">
        <v>4470</v>
      </c>
      <c r="H424" s="229"/>
      <c r="I424" s="211"/>
      <c r="J424" s="211"/>
      <c r="K424" s="229"/>
      <c r="L424" s="229"/>
      <c r="M424" s="211"/>
      <c r="N424" s="211"/>
      <c r="O424" s="72" t="str">
        <f ca="1">IFERROR(__xludf.DUMMYFUNCTION("join("", "", query('Snowball (Gleison)'!A:D,""select A where D contains '"" &amp; upper(F424) &amp; ""'"", 0))"),"#N/A")</f>
        <v>#N/A</v>
      </c>
    </row>
    <row r="425" spans="1:15" ht="76.5" x14ac:dyDescent="0.25">
      <c r="A425" s="191" t="s">
        <v>4471</v>
      </c>
      <c r="B425" s="184">
        <v>2000</v>
      </c>
      <c r="C425" s="184" t="s">
        <v>125</v>
      </c>
      <c r="D425" s="229" t="s">
        <v>4472</v>
      </c>
      <c r="E425" s="229" t="s">
        <v>4473</v>
      </c>
      <c r="F425" s="229" t="s">
        <v>4474</v>
      </c>
      <c r="G425" s="229" t="s">
        <v>4475</v>
      </c>
      <c r="H425" s="229"/>
      <c r="I425" s="211"/>
      <c r="J425" s="211"/>
      <c r="K425" s="229"/>
      <c r="L425" s="229"/>
      <c r="M425" s="211"/>
      <c r="N425" s="211"/>
      <c r="O425" s="72" t="str">
        <f ca="1">IFERROR(__xludf.DUMMYFUNCTION("join("", "", query('Snowball (Gleison)'!A:D,""select A where D contains '"" &amp; upper(F425) &amp; ""'"", 0))"),"#N/A")</f>
        <v>#N/A</v>
      </c>
    </row>
    <row r="426" spans="1:15" ht="114.75" x14ac:dyDescent="0.25">
      <c r="A426" s="191" t="s">
        <v>4476</v>
      </c>
      <c r="B426" s="184">
        <v>2000</v>
      </c>
      <c r="C426" s="184" t="s">
        <v>89</v>
      </c>
      <c r="D426" s="229" t="s">
        <v>4477</v>
      </c>
      <c r="E426" s="229" t="s">
        <v>4478</v>
      </c>
      <c r="F426" s="229" t="s">
        <v>4479</v>
      </c>
      <c r="G426" s="229" t="s">
        <v>4480</v>
      </c>
      <c r="H426" s="229"/>
      <c r="I426" s="211"/>
      <c r="J426" s="211"/>
      <c r="K426" s="229"/>
      <c r="L426" s="229"/>
      <c r="M426" s="211"/>
      <c r="N426" s="211"/>
      <c r="O426" s="72" t="str">
        <f ca="1">IFERROR(__xludf.DUMMYFUNCTION("join("", "", query('Snowball (Gleison)'!A:D,""select A where D contains '"" &amp; upper(F426) &amp; ""'"", 0))"),"#N/A")</f>
        <v>#N/A</v>
      </c>
    </row>
    <row r="427" spans="1:15" ht="76.5" x14ac:dyDescent="0.25">
      <c r="A427" s="191" t="s">
        <v>4481</v>
      </c>
      <c r="B427" s="184">
        <v>2000</v>
      </c>
      <c r="C427" s="184" t="s">
        <v>106</v>
      </c>
      <c r="D427" s="229" t="s">
        <v>4482</v>
      </c>
      <c r="E427" s="229" t="s">
        <v>4483</v>
      </c>
      <c r="F427" s="229" t="s">
        <v>4484</v>
      </c>
      <c r="G427" s="229" t="s">
        <v>4485</v>
      </c>
      <c r="H427" s="229"/>
      <c r="I427" s="211"/>
      <c r="J427" s="211"/>
      <c r="K427" s="229"/>
      <c r="L427" s="229"/>
      <c r="M427" s="211"/>
      <c r="N427" s="211"/>
      <c r="O427" s="72" t="str">
        <f ca="1">IFERROR(__xludf.DUMMYFUNCTION("join("", "", query('Snowball (Gleison)'!A:D,""select A where D contains '"" &amp; upper(F427) &amp; ""'"", 0))"),"#N/A")</f>
        <v>#N/A</v>
      </c>
    </row>
    <row r="428" spans="1:15" ht="216.75" x14ac:dyDescent="0.25">
      <c r="A428" s="191" t="s">
        <v>4486</v>
      </c>
      <c r="B428" s="184">
        <v>2000</v>
      </c>
      <c r="C428" s="184" t="s">
        <v>611</v>
      </c>
      <c r="D428" s="229" t="s">
        <v>4487</v>
      </c>
      <c r="E428" s="229" t="s">
        <v>4488</v>
      </c>
      <c r="F428" s="229" t="s">
        <v>4489</v>
      </c>
      <c r="G428" s="229" t="s">
        <v>4490</v>
      </c>
      <c r="H428" s="229"/>
      <c r="I428" s="211"/>
      <c r="J428" s="211"/>
      <c r="K428" s="229"/>
      <c r="L428" s="229"/>
      <c r="M428" s="211"/>
      <c r="N428" s="211"/>
      <c r="O428" s="72" t="str">
        <f ca="1">IFERROR(__xludf.DUMMYFUNCTION("join("", "", query('Snowball (Gleison)'!A:D,""select A where D contains '"" &amp; upper(F428) &amp; ""'"", 0))"),"#N/A")</f>
        <v>#N/A</v>
      </c>
    </row>
    <row r="429" spans="1:15" ht="76.5" x14ac:dyDescent="0.25">
      <c r="A429" s="191" t="s">
        <v>4491</v>
      </c>
      <c r="B429" s="184">
        <v>2000</v>
      </c>
      <c r="C429" s="184" t="s">
        <v>125</v>
      </c>
      <c r="D429" s="229" t="s">
        <v>4492</v>
      </c>
      <c r="E429" s="229" t="s">
        <v>4493</v>
      </c>
      <c r="F429" s="229" t="s">
        <v>4494</v>
      </c>
      <c r="G429" s="229" t="s">
        <v>4495</v>
      </c>
      <c r="H429" s="229"/>
      <c r="I429" s="211"/>
      <c r="J429" s="211"/>
      <c r="K429" s="229"/>
      <c r="L429" s="229"/>
      <c r="M429" s="211"/>
      <c r="N429" s="211"/>
      <c r="O429" s="72" t="str">
        <f ca="1">IFERROR(__xludf.DUMMYFUNCTION("join("", "", query('Snowball (Gleison)'!A:D,""select A where D contains '"" &amp; upper(F429) &amp; ""'"", 0))"),"#N/A")</f>
        <v>#N/A</v>
      </c>
    </row>
    <row r="430" spans="1:15" ht="51" x14ac:dyDescent="0.25">
      <c r="A430" s="191" t="s">
        <v>4496</v>
      </c>
      <c r="B430" s="184">
        <v>2000</v>
      </c>
      <c r="C430" s="184" t="s">
        <v>1040</v>
      </c>
      <c r="D430" s="229" t="s">
        <v>4497</v>
      </c>
      <c r="E430" s="229" t="s">
        <v>4498</v>
      </c>
      <c r="F430" s="229" t="s">
        <v>4499</v>
      </c>
      <c r="G430" s="229" t="s">
        <v>4500</v>
      </c>
      <c r="H430" s="229"/>
      <c r="I430" s="211"/>
      <c r="J430" s="211"/>
      <c r="K430" s="229"/>
      <c r="L430" s="229"/>
      <c r="M430" s="211"/>
      <c r="N430" s="211"/>
      <c r="O430" s="72" t="str">
        <f ca="1">IFERROR(__xludf.DUMMYFUNCTION("join("", "", query('Snowball (Gleison)'!A:D,""select A where D contains '"" &amp; upper(F430) &amp; ""'"", 0))"),"#N/A")</f>
        <v>#N/A</v>
      </c>
    </row>
    <row r="431" spans="1:15" ht="51" x14ac:dyDescent="0.25">
      <c r="A431" s="191" t="s">
        <v>4501</v>
      </c>
      <c r="B431" s="184">
        <v>2000</v>
      </c>
      <c r="C431" s="184" t="s">
        <v>106</v>
      </c>
      <c r="D431" s="229" t="s">
        <v>4502</v>
      </c>
      <c r="E431" s="229" t="s">
        <v>4503</v>
      </c>
      <c r="F431" s="229" t="s">
        <v>4504</v>
      </c>
      <c r="G431" s="229" t="s">
        <v>4505</v>
      </c>
      <c r="H431" s="229"/>
      <c r="I431" s="211"/>
      <c r="J431" s="211"/>
      <c r="K431" s="229"/>
      <c r="L431" s="229"/>
      <c r="M431" s="211"/>
      <c r="N431" s="211"/>
      <c r="O431" s="72" t="str">
        <f ca="1">IFERROR(__xludf.DUMMYFUNCTION("join("", "", query('Snowball (Gleison)'!A:D,""select A where D contains '"" &amp; upper(F431) &amp; ""'"", 0))"),"#N/A")</f>
        <v>#N/A</v>
      </c>
    </row>
    <row r="432" spans="1:15" ht="114.75" x14ac:dyDescent="0.25">
      <c r="A432" s="191" t="s">
        <v>4506</v>
      </c>
      <c r="B432" s="184">
        <v>2000</v>
      </c>
      <c r="C432" s="184" t="s">
        <v>106</v>
      </c>
      <c r="D432" s="229" t="s">
        <v>4507</v>
      </c>
      <c r="E432" s="229" t="s">
        <v>4508</v>
      </c>
      <c r="F432" s="229" t="s">
        <v>4509</v>
      </c>
      <c r="G432" s="229" t="s">
        <v>4510</v>
      </c>
      <c r="H432" s="229"/>
      <c r="I432" s="211"/>
      <c r="J432" s="211"/>
      <c r="K432" s="229"/>
      <c r="L432" s="229"/>
      <c r="M432" s="211"/>
      <c r="N432" s="211"/>
      <c r="O432" s="72" t="str">
        <f ca="1">IFERROR(__xludf.DUMMYFUNCTION("join("", "", query('Snowball (Gleison)'!A:D,""select A where D contains '"" &amp; upper(F432) &amp; ""'"", 0))"),"#N/A")</f>
        <v>#N/A</v>
      </c>
    </row>
    <row r="433" spans="1:15" ht="51" x14ac:dyDescent="0.25">
      <c r="A433" s="191" t="s">
        <v>4511</v>
      </c>
      <c r="B433" s="184">
        <v>2000</v>
      </c>
      <c r="C433" s="184" t="s">
        <v>1040</v>
      </c>
      <c r="D433" s="229" t="s">
        <v>4512</v>
      </c>
      <c r="E433" s="229" t="s">
        <v>4513</v>
      </c>
      <c r="F433" s="229" t="s">
        <v>4514</v>
      </c>
      <c r="G433" s="229" t="s">
        <v>4515</v>
      </c>
      <c r="H433" s="229"/>
      <c r="I433" s="211"/>
      <c r="J433" s="211"/>
      <c r="K433" s="229"/>
      <c r="L433" s="229"/>
      <c r="M433" s="211"/>
      <c r="N433" s="211"/>
      <c r="O433" s="72" t="str">
        <f ca="1">IFERROR(__xludf.DUMMYFUNCTION("join("", "", query('Snowball (Gleison)'!A:D,""select A where D contains '"" &amp; upper(F433) &amp; ""'"", 0))"),"#N/A")</f>
        <v>#N/A</v>
      </c>
    </row>
    <row r="434" spans="1:15" ht="76.5" x14ac:dyDescent="0.25">
      <c r="A434" s="191" t="s">
        <v>4516</v>
      </c>
      <c r="B434" s="184">
        <v>2000</v>
      </c>
      <c r="C434" s="184" t="s">
        <v>998</v>
      </c>
      <c r="D434" s="229" t="s">
        <v>4517</v>
      </c>
      <c r="E434" s="229" t="s">
        <v>4518</v>
      </c>
      <c r="F434" s="229" t="s">
        <v>4519</v>
      </c>
      <c r="G434" s="229" t="s">
        <v>4520</v>
      </c>
      <c r="H434" s="229"/>
      <c r="I434" s="211"/>
      <c r="J434" s="211"/>
      <c r="K434" s="229"/>
      <c r="L434" s="229"/>
      <c r="M434" s="211"/>
      <c r="N434" s="211"/>
      <c r="O434" s="72" t="str">
        <f ca="1">IFERROR(__xludf.DUMMYFUNCTION("join("", "", query('Snowball (Gleison)'!A:D,""select A where D contains '"" &amp; upper(F434) &amp; ""'"", 0))"),"#N/A")</f>
        <v>#N/A</v>
      </c>
    </row>
    <row r="435" spans="1:15" ht="25.5" x14ac:dyDescent="0.25">
      <c r="A435" s="191" t="s">
        <v>4521</v>
      </c>
      <c r="B435" s="184">
        <v>2000</v>
      </c>
      <c r="C435" s="184" t="s">
        <v>125</v>
      </c>
      <c r="D435" s="229" t="s">
        <v>4522</v>
      </c>
      <c r="E435" s="229" t="s">
        <v>4523</v>
      </c>
      <c r="F435" s="229" t="s">
        <v>4524</v>
      </c>
      <c r="G435" s="229" t="s">
        <v>4525</v>
      </c>
      <c r="H435" s="229"/>
      <c r="I435" s="211"/>
      <c r="J435" s="211"/>
      <c r="K435" s="229"/>
      <c r="L435" s="229"/>
      <c r="M435" s="211"/>
      <c r="N435" s="211"/>
      <c r="O435" s="72" t="str">
        <f ca="1">IFERROR(__xludf.DUMMYFUNCTION("join("", "", query('Snowball (Gleison)'!A:D,""select A where D contains '"" &amp; upper(F435) &amp; ""'"", 0))"),"#N/A")</f>
        <v>#N/A</v>
      </c>
    </row>
    <row r="436" spans="1:15" ht="38.25" x14ac:dyDescent="0.25">
      <c r="A436" s="191" t="s">
        <v>4526</v>
      </c>
      <c r="B436" s="184">
        <v>2000</v>
      </c>
      <c r="C436" s="184" t="s">
        <v>125</v>
      </c>
      <c r="D436" s="229" t="s">
        <v>4527</v>
      </c>
      <c r="E436" s="229"/>
      <c r="F436" s="229" t="s">
        <v>4528</v>
      </c>
      <c r="G436" s="229" t="s">
        <v>4529</v>
      </c>
      <c r="H436" s="229"/>
      <c r="I436" s="211"/>
      <c r="J436" s="211"/>
      <c r="K436" s="229"/>
      <c r="L436" s="229"/>
      <c r="M436" s="211"/>
      <c r="N436" s="211"/>
      <c r="O436" s="72" t="str">
        <f ca="1">IFERROR(__xludf.DUMMYFUNCTION("join("", "", query('Snowball (Gleison)'!A:D,""select A where D contains '"" &amp; upper(F436) &amp; ""'"", 0))"),"#N/A")</f>
        <v>#N/A</v>
      </c>
    </row>
    <row r="437" spans="1:15" x14ac:dyDescent="0.25">
      <c r="A437" s="242"/>
      <c r="B437" s="99"/>
      <c r="C437" s="99"/>
      <c r="D437" s="72"/>
      <c r="E437" s="72"/>
      <c r="F437" s="72"/>
      <c r="G437" s="72"/>
      <c r="H437" s="72"/>
      <c r="I437" s="72"/>
      <c r="J437" s="72"/>
      <c r="K437" s="72"/>
      <c r="L437" s="72"/>
      <c r="M437" s="72"/>
      <c r="N437" s="72"/>
      <c r="O437" s="72"/>
    </row>
    <row r="438" spans="1:15" ht="26.25" x14ac:dyDescent="0.25">
      <c r="A438" s="242"/>
      <c r="B438" s="243" t="s">
        <v>92</v>
      </c>
      <c r="C438" s="244"/>
      <c r="D438" s="80"/>
      <c r="E438" s="245" t="s">
        <v>93</v>
      </c>
      <c r="F438" s="72"/>
      <c r="G438" s="72"/>
      <c r="H438" s="72"/>
      <c r="I438" s="72"/>
      <c r="J438" s="72"/>
      <c r="K438" s="72"/>
      <c r="L438" s="72"/>
      <c r="M438" s="72"/>
      <c r="N438" s="72"/>
      <c r="O438" s="72"/>
    </row>
    <row r="439" spans="1:15" ht="51.75" x14ac:dyDescent="0.25">
      <c r="A439" s="242"/>
      <c r="B439" s="243"/>
      <c r="C439" s="244"/>
      <c r="D439" s="246"/>
      <c r="E439" s="245" t="s">
        <v>1230</v>
      </c>
      <c r="F439" s="72"/>
      <c r="G439" s="72"/>
      <c r="H439" s="72"/>
      <c r="I439" s="72"/>
      <c r="J439" s="72"/>
      <c r="K439" s="72"/>
      <c r="L439" s="72"/>
      <c r="M439" s="72"/>
      <c r="N439" s="72"/>
      <c r="O439" s="72"/>
    </row>
    <row r="440" spans="1:15" ht="26.25" x14ac:dyDescent="0.25">
      <c r="A440" s="242"/>
      <c r="B440" s="243"/>
      <c r="C440" s="244"/>
      <c r="D440" s="247"/>
      <c r="E440" s="245" t="s">
        <v>1582</v>
      </c>
      <c r="F440" s="72"/>
      <c r="G440" s="72"/>
      <c r="H440" s="72"/>
      <c r="I440" s="72"/>
      <c r="J440" s="72"/>
      <c r="K440" s="72"/>
      <c r="L440" s="72"/>
      <c r="M440" s="72"/>
      <c r="N440" s="72"/>
      <c r="O440" s="72"/>
    </row>
    <row r="441" spans="1:15" ht="26.25" x14ac:dyDescent="0.25">
      <c r="A441" s="242"/>
      <c r="B441" s="248"/>
      <c r="C441" s="248"/>
      <c r="D441" s="249"/>
      <c r="E441" s="250" t="s">
        <v>1583</v>
      </c>
      <c r="F441" s="72"/>
      <c r="G441" s="72"/>
      <c r="H441" s="72"/>
      <c r="I441" s="72"/>
      <c r="J441" s="72"/>
      <c r="K441" s="72"/>
      <c r="L441" s="72"/>
      <c r="M441" s="72"/>
      <c r="N441" s="72"/>
      <c r="O441" s="72"/>
    </row>
  </sheetData>
  <autoFilter ref="A3:O386"/>
  <mergeCells count="3">
    <mergeCell ref="H2:L2"/>
    <mergeCell ref="K3:L3"/>
    <mergeCell ref="B1:L1"/>
  </mergeCell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4"/>
  <sheetViews>
    <sheetView showGridLines="0" workbookViewId="0">
      <pane xSplit="1" ySplit="3" topLeftCell="B4" activePane="bottomRight" state="frozen"/>
      <selection pane="topRight" activeCell="B1" sqref="B1"/>
      <selection pane="bottomLeft" activeCell="A4" sqref="A4"/>
      <selection pane="bottomRight" activeCell="G7" sqref="G7"/>
    </sheetView>
  </sheetViews>
  <sheetFormatPr defaultColWidth="17.28515625" defaultRowHeight="15" x14ac:dyDescent="0.25"/>
  <cols>
    <col min="1" max="1" width="7.140625" customWidth="1"/>
    <col min="2" max="2" width="5.5703125" customWidth="1"/>
    <col min="3" max="3" width="11.42578125" customWidth="1"/>
    <col min="4" max="4" width="22.7109375" customWidth="1"/>
    <col min="5" max="5" width="29.42578125" customWidth="1"/>
    <col min="6" max="6" width="38.42578125" customWidth="1"/>
    <col min="7" max="7" width="74.42578125" customWidth="1"/>
    <col min="8" max="8" width="35.5703125" customWidth="1"/>
    <col min="9" max="9" width="9.85546875" customWidth="1"/>
    <col min="10" max="10" width="35.5703125" customWidth="1"/>
    <col min="11" max="11" width="9.85546875" customWidth="1"/>
    <col min="12" max="12" width="35.5703125" customWidth="1"/>
    <col min="13" max="13" width="9.85546875" customWidth="1"/>
    <col min="14" max="14" width="9.85546875" hidden="1" customWidth="1"/>
  </cols>
  <sheetData>
    <row r="1" spans="1:14" ht="18.75" x14ac:dyDescent="0.3">
      <c r="A1" s="42"/>
      <c r="B1" s="265" t="s">
        <v>95</v>
      </c>
      <c r="C1" s="266"/>
      <c r="D1" s="266"/>
      <c r="E1" s="266"/>
      <c r="F1" s="266"/>
      <c r="G1" s="266"/>
      <c r="H1" s="266"/>
      <c r="I1" s="266"/>
      <c r="J1" s="266"/>
      <c r="K1" s="266"/>
      <c r="L1" s="266"/>
      <c r="M1" s="266"/>
    </row>
    <row r="2" spans="1:14" x14ac:dyDescent="0.25">
      <c r="A2" s="43"/>
      <c r="B2" s="44"/>
      <c r="C2" s="44"/>
      <c r="D2" s="44"/>
      <c r="E2" s="45"/>
      <c r="F2" s="45"/>
      <c r="G2" s="45"/>
      <c r="H2" s="46"/>
      <c r="I2" s="46"/>
      <c r="J2" s="46"/>
      <c r="K2" s="46"/>
      <c r="L2" s="47"/>
      <c r="M2" s="47"/>
      <c r="N2" s="48"/>
    </row>
    <row r="3" spans="1:14" ht="25.5" x14ac:dyDescent="0.25">
      <c r="A3" s="30" t="s">
        <v>78</v>
      </c>
      <c r="B3" s="3" t="s">
        <v>79</v>
      </c>
      <c r="C3" s="3" t="s">
        <v>80</v>
      </c>
      <c r="D3" s="15" t="s">
        <v>81</v>
      </c>
      <c r="E3" s="3" t="s">
        <v>82</v>
      </c>
      <c r="F3" s="3" t="s">
        <v>83</v>
      </c>
      <c r="G3" s="31" t="s">
        <v>96</v>
      </c>
      <c r="H3" s="32" t="s">
        <v>84</v>
      </c>
      <c r="I3" s="49"/>
      <c r="J3" s="32" t="s">
        <v>97</v>
      </c>
      <c r="K3" s="49"/>
      <c r="L3" s="32" t="s">
        <v>98</v>
      </c>
      <c r="M3" s="49"/>
      <c r="N3" s="50"/>
    </row>
    <row r="4" spans="1:14" ht="114.75" x14ac:dyDescent="0.25">
      <c r="A4" s="51" t="s">
        <v>99</v>
      </c>
      <c r="B4" s="52">
        <v>2017</v>
      </c>
      <c r="C4" s="52" t="s">
        <v>47</v>
      </c>
      <c r="D4" s="53" t="s">
        <v>100</v>
      </c>
      <c r="E4" s="54" t="s">
        <v>101</v>
      </c>
      <c r="F4" s="54" t="s">
        <v>102</v>
      </c>
      <c r="G4" s="54" t="s">
        <v>103</v>
      </c>
      <c r="H4" s="54" t="s">
        <v>104</v>
      </c>
      <c r="I4" s="55" t="s">
        <v>60</v>
      </c>
      <c r="J4" s="56"/>
      <c r="K4" s="56"/>
      <c r="L4" s="56"/>
      <c r="M4" s="56"/>
      <c r="N4" s="57" t="str">
        <f ca="1">IFERROR(__xludf.DUMMYFUNCTION("join("", "", query('Snowball (Gleison)'!A:D,""select A where D contains '"" &amp; upper(F4) &amp; ""'"", 0))"),"#N/A")</f>
        <v>#N/A</v>
      </c>
    </row>
    <row r="5" spans="1:14" ht="63.75" x14ac:dyDescent="0.25">
      <c r="A5" s="51" t="s">
        <v>105</v>
      </c>
      <c r="B5" s="58">
        <v>2017</v>
      </c>
      <c r="C5" s="58" t="s">
        <v>106</v>
      </c>
      <c r="D5" s="59" t="s">
        <v>107</v>
      </c>
      <c r="E5" s="60" t="s">
        <v>108</v>
      </c>
      <c r="F5" s="60" t="s">
        <v>109</v>
      </c>
      <c r="G5" s="60" t="s">
        <v>110</v>
      </c>
      <c r="H5" s="60" t="s">
        <v>111</v>
      </c>
      <c r="I5" s="60" t="s">
        <v>57</v>
      </c>
      <c r="J5" s="61"/>
      <c r="K5" s="61"/>
      <c r="L5" s="61"/>
      <c r="M5" s="60" t="s">
        <v>57</v>
      </c>
      <c r="N5" s="57" t="str">
        <f ca="1">IFERROR(__xludf.DUMMYFUNCTION("join("", "", query('Snowball (Gleison)'!A:D,""select A where D contains '"" &amp; upper(F5) &amp; ""'"", 0))"),"#N/A")</f>
        <v>#N/A</v>
      </c>
    </row>
    <row r="6" spans="1:14" ht="38.25" x14ac:dyDescent="0.25">
      <c r="A6" s="51" t="s">
        <v>112</v>
      </c>
      <c r="B6" s="58">
        <v>2017</v>
      </c>
      <c r="C6" s="59" t="s">
        <v>106</v>
      </c>
      <c r="D6" s="59" t="s">
        <v>113</v>
      </c>
      <c r="E6" s="60" t="s">
        <v>114</v>
      </c>
      <c r="F6" s="60" t="s">
        <v>115</v>
      </c>
      <c r="G6" s="60" t="s">
        <v>116</v>
      </c>
      <c r="H6" s="60" t="s">
        <v>117</v>
      </c>
      <c r="I6" s="60" t="s">
        <v>53</v>
      </c>
      <c r="J6" s="62"/>
      <c r="K6" s="63"/>
      <c r="L6" s="63"/>
      <c r="M6" s="60" t="s">
        <v>53</v>
      </c>
      <c r="N6" s="57" t="str">
        <f ca="1">IFERROR(__xludf.DUMMYFUNCTION("join("", "", query('Snowball (Gleison)'!A:D,""select A where D contains '"" &amp; upper(F6) &amp; ""'"", 0))"),"#N/A")</f>
        <v>#N/A</v>
      </c>
    </row>
    <row r="7" spans="1:14" ht="114.75" x14ac:dyDescent="0.25">
      <c r="A7" s="51" t="s">
        <v>118</v>
      </c>
      <c r="B7" s="58">
        <v>2017</v>
      </c>
      <c r="C7" s="59" t="s">
        <v>106</v>
      </c>
      <c r="D7" s="59" t="s">
        <v>119</v>
      </c>
      <c r="E7" s="60" t="s">
        <v>120</v>
      </c>
      <c r="F7" s="60" t="s">
        <v>121</v>
      </c>
      <c r="G7" s="60" t="s">
        <v>122</v>
      </c>
      <c r="H7" s="60" t="s">
        <v>123</v>
      </c>
      <c r="I7" s="60" t="s">
        <v>51</v>
      </c>
      <c r="J7" s="62"/>
      <c r="K7" s="63"/>
      <c r="L7" s="63"/>
      <c r="M7" s="60" t="s">
        <v>51</v>
      </c>
      <c r="N7" s="57" t="str">
        <f ca="1">IFERROR(__xludf.DUMMYFUNCTION("join("", "", query('Snowball (Gleison)'!A:D,""select A where D contains '"" &amp; upper(F7) &amp; ""'"", 0))"),"#N/A")</f>
        <v>#N/A</v>
      </c>
    </row>
    <row r="8" spans="1:14" ht="102" x14ac:dyDescent="0.25">
      <c r="A8" s="51" t="s">
        <v>124</v>
      </c>
      <c r="B8" s="64">
        <v>2017</v>
      </c>
      <c r="C8" s="65" t="s">
        <v>125</v>
      </c>
      <c r="D8" s="65" t="s">
        <v>126</v>
      </c>
      <c r="E8" s="66" t="s">
        <v>127</v>
      </c>
      <c r="F8" s="66" t="s">
        <v>128</v>
      </c>
      <c r="G8" s="66" t="s">
        <v>129</v>
      </c>
      <c r="H8" s="54" t="s">
        <v>130</v>
      </c>
      <c r="I8" s="55" t="s">
        <v>60</v>
      </c>
      <c r="J8" s="62"/>
      <c r="K8" s="63"/>
      <c r="L8" s="63"/>
      <c r="M8" s="63"/>
      <c r="N8" s="57" t="str">
        <f ca="1">IFERROR(__xludf.DUMMYFUNCTION("join("", "", query('Snowball (Gleison)'!A:D,""select A where D contains '"" &amp; upper(F8) &amp; ""'"", 0))"),"#N/A")</f>
        <v>#N/A</v>
      </c>
    </row>
    <row r="9" spans="1:14" ht="89.25" x14ac:dyDescent="0.25">
      <c r="A9" s="67" t="s">
        <v>131</v>
      </c>
      <c r="B9" s="36">
        <v>2016</v>
      </c>
      <c r="C9" s="59" t="s">
        <v>106</v>
      </c>
      <c r="D9" s="37" t="s">
        <v>132</v>
      </c>
      <c r="E9" s="38" t="s">
        <v>133</v>
      </c>
      <c r="F9" s="38" t="s">
        <v>134</v>
      </c>
      <c r="G9" s="38" t="s">
        <v>135</v>
      </c>
      <c r="H9" s="60" t="s">
        <v>136</v>
      </c>
      <c r="I9" s="38" t="s">
        <v>57</v>
      </c>
      <c r="J9" s="60"/>
      <c r="K9" s="38"/>
      <c r="L9" s="34"/>
      <c r="M9" s="34"/>
      <c r="N9" s="57" t="str">
        <f ca="1">IFERROR(__xludf.DUMMYFUNCTION("join("", "", query('Snowball (Gleison)'!A:D,""select A where D contains '"" &amp; upper(F9) &amp; ""'"", 0))"),"#N/A")</f>
        <v>#N/A</v>
      </c>
    </row>
    <row r="10" spans="1:14" ht="114.75" x14ac:dyDescent="0.25">
      <c r="A10" s="68" t="s">
        <v>137</v>
      </c>
      <c r="B10" s="52">
        <v>2016</v>
      </c>
      <c r="C10" s="53" t="s">
        <v>138</v>
      </c>
      <c r="D10" s="53" t="s">
        <v>139</v>
      </c>
      <c r="E10" s="54" t="s">
        <v>140</v>
      </c>
      <c r="F10" s="54" t="s">
        <v>141</v>
      </c>
      <c r="G10" s="54" t="s">
        <v>142</v>
      </c>
      <c r="H10" s="54" t="s">
        <v>143</v>
      </c>
      <c r="I10" s="55" t="s">
        <v>60</v>
      </c>
      <c r="J10" s="54" t="s">
        <v>144</v>
      </c>
      <c r="K10" s="54" t="s">
        <v>60</v>
      </c>
      <c r="L10" s="54"/>
      <c r="M10" s="34"/>
      <c r="N10" s="57" t="str">
        <f ca="1">IFERROR(__xludf.DUMMYFUNCTION("join("", "", query('Snowball (Gleison)'!A:D,""select A where D contains '"" &amp; upper(F10) &amp; ""'"", 0))"),"#N/A")</f>
        <v>#N/A</v>
      </c>
    </row>
    <row r="11" spans="1:14" ht="38.25" x14ac:dyDescent="0.25">
      <c r="A11" s="68" t="s">
        <v>145</v>
      </c>
      <c r="B11" s="36">
        <v>2016</v>
      </c>
      <c r="C11" s="59" t="s">
        <v>146</v>
      </c>
      <c r="D11" s="37" t="s">
        <v>147</v>
      </c>
      <c r="E11" s="38" t="s">
        <v>148</v>
      </c>
      <c r="F11" s="38" t="s">
        <v>149</v>
      </c>
      <c r="G11" s="38" t="s">
        <v>150</v>
      </c>
      <c r="H11" s="60" t="s">
        <v>136</v>
      </c>
      <c r="I11" s="38" t="s">
        <v>57</v>
      </c>
      <c r="J11" s="60"/>
      <c r="K11" s="38"/>
      <c r="L11" s="34"/>
      <c r="M11" s="34"/>
      <c r="N11" s="57" t="str">
        <f ca="1">IFERROR(__xludf.DUMMYFUNCTION("join("", "", query('Snowball (Gleison)'!A:D,""select A where D contains '"" &amp; upper(F11) &amp; ""'"", 0))"),"#N/A")</f>
        <v>#N/A</v>
      </c>
    </row>
    <row r="12" spans="1:14" ht="114.75" x14ac:dyDescent="0.25">
      <c r="A12" s="68" t="s">
        <v>151</v>
      </c>
      <c r="B12" s="64">
        <v>2016</v>
      </c>
      <c r="C12" s="65" t="s">
        <v>152</v>
      </c>
      <c r="D12" s="65" t="s">
        <v>153</v>
      </c>
      <c r="E12" s="66" t="s">
        <v>154</v>
      </c>
      <c r="F12" s="66" t="s">
        <v>155</v>
      </c>
      <c r="G12" s="66" t="s">
        <v>156</v>
      </c>
      <c r="H12" s="66" t="s">
        <v>157</v>
      </c>
      <c r="I12" s="66" t="s">
        <v>60</v>
      </c>
      <c r="J12" s="66" t="s">
        <v>158</v>
      </c>
      <c r="K12" s="66" t="s">
        <v>60</v>
      </c>
      <c r="L12" s="34"/>
      <c r="M12" s="34"/>
      <c r="N12" s="57" t="str">
        <f ca="1">IFERROR(__xludf.DUMMYFUNCTION("join("", "", query('Snowball (Gleison)'!A:D,""select A where D contains '"" &amp; upper(F12) &amp; ""'"", 0))"),"#N/A")</f>
        <v>#N/A</v>
      </c>
    </row>
    <row r="13" spans="1:14" ht="51" x14ac:dyDescent="0.25">
      <c r="A13" s="67" t="s">
        <v>159</v>
      </c>
      <c r="B13" s="36">
        <v>2016</v>
      </c>
      <c r="C13" s="59" t="s">
        <v>146</v>
      </c>
      <c r="D13" s="37" t="s">
        <v>160</v>
      </c>
      <c r="E13" s="38" t="s">
        <v>161</v>
      </c>
      <c r="F13" s="38" t="s">
        <v>162</v>
      </c>
      <c r="G13" s="38" t="s">
        <v>163</v>
      </c>
      <c r="H13" s="38" t="s">
        <v>164</v>
      </c>
      <c r="I13" s="38" t="s">
        <v>57</v>
      </c>
      <c r="J13" s="60"/>
      <c r="K13" s="38"/>
      <c r="L13" s="34"/>
      <c r="M13" s="34"/>
      <c r="N13" s="57" t="str">
        <f ca="1">IFERROR(__xludf.DUMMYFUNCTION("join("", "", query('Snowball (Gleison)'!A:D,""select A where D contains '"" &amp; upper(F13) &amp; ""'"", 0))"),"#N/A")</f>
        <v>#N/A</v>
      </c>
    </row>
    <row r="14" spans="1:14" ht="76.5" x14ac:dyDescent="0.25">
      <c r="A14" s="67" t="s">
        <v>165</v>
      </c>
      <c r="B14" s="58">
        <v>2016</v>
      </c>
      <c r="C14" s="59" t="s">
        <v>166</v>
      </c>
      <c r="D14" s="59" t="s">
        <v>167</v>
      </c>
      <c r="E14" s="60" t="s">
        <v>161</v>
      </c>
      <c r="F14" s="60" t="s">
        <v>168</v>
      </c>
      <c r="G14" s="60" t="s">
        <v>169</v>
      </c>
      <c r="H14" s="60" t="s">
        <v>170</v>
      </c>
      <c r="I14" s="60" t="s">
        <v>57</v>
      </c>
      <c r="J14" s="60"/>
      <c r="K14" s="38"/>
      <c r="L14" s="54"/>
      <c r="M14" s="34"/>
      <c r="N14" s="57" t="str">
        <f ca="1">IFERROR(__xludf.DUMMYFUNCTION("join("", "", query('Snowball (Gleison)'!A:D,""select A where D contains '"" &amp; upper(F14) &amp; ""'"", 0))"),"#N/A")</f>
        <v>#N/A</v>
      </c>
    </row>
    <row r="15" spans="1:14" ht="102" x14ac:dyDescent="0.25">
      <c r="A15" s="67" t="s">
        <v>171</v>
      </c>
      <c r="B15" s="58">
        <v>2016</v>
      </c>
      <c r="C15" s="59" t="s">
        <v>106</v>
      </c>
      <c r="D15" s="59" t="s">
        <v>172</v>
      </c>
      <c r="E15" s="60" t="s">
        <v>173</v>
      </c>
      <c r="F15" s="60" t="s">
        <v>174</v>
      </c>
      <c r="G15" s="60" t="s">
        <v>175</v>
      </c>
      <c r="H15" s="60" t="s">
        <v>136</v>
      </c>
      <c r="I15" s="60" t="s">
        <v>57</v>
      </c>
      <c r="J15" s="60"/>
      <c r="K15" s="60"/>
      <c r="L15" s="54"/>
      <c r="M15" s="34"/>
      <c r="N15" s="57" t="str">
        <f ca="1">IFERROR(__xludf.DUMMYFUNCTION("join("", "", query('Snowball (Gleison)'!A:D,""select A where D contains '"" &amp; upper(F15) &amp; ""'"", 0))"),"#N/A")</f>
        <v>#N/A</v>
      </c>
    </row>
    <row r="16" spans="1:14" ht="127.5" x14ac:dyDescent="0.25">
      <c r="A16" s="67" t="s">
        <v>176</v>
      </c>
      <c r="B16" s="64">
        <v>2016</v>
      </c>
      <c r="C16" s="65" t="s">
        <v>47</v>
      </c>
      <c r="D16" s="65" t="s">
        <v>177</v>
      </c>
      <c r="E16" s="66" t="s">
        <v>178</v>
      </c>
      <c r="F16" s="66" t="s">
        <v>179</v>
      </c>
      <c r="G16" s="66" t="s">
        <v>180</v>
      </c>
      <c r="H16" s="66" t="s">
        <v>181</v>
      </c>
      <c r="I16" s="66" t="s">
        <v>60</v>
      </c>
      <c r="J16" s="66" t="s">
        <v>182</v>
      </c>
      <c r="K16" s="66" t="s">
        <v>60</v>
      </c>
      <c r="L16" s="54"/>
      <c r="M16" s="34"/>
      <c r="N16" s="57" t="str">
        <f ca="1">IFERROR(__xludf.DUMMYFUNCTION("join("", "", query('Snowball (Gleison)'!A:D,""select A where D contains '"" &amp; upper(F16) &amp; ""'"", 0))"),"#N/A")</f>
        <v>#N/A</v>
      </c>
    </row>
    <row r="17" spans="1:14" ht="153" x14ac:dyDescent="0.25">
      <c r="A17" s="67" t="s">
        <v>183</v>
      </c>
      <c r="B17" s="58">
        <v>2016</v>
      </c>
      <c r="C17" s="59" t="s">
        <v>106</v>
      </c>
      <c r="D17" s="59" t="s">
        <v>184</v>
      </c>
      <c r="E17" s="60" t="s">
        <v>185</v>
      </c>
      <c r="F17" s="60" t="s">
        <v>186</v>
      </c>
      <c r="G17" s="60" t="s">
        <v>187</v>
      </c>
      <c r="H17" s="60" t="s">
        <v>188</v>
      </c>
      <c r="I17" s="38" t="s">
        <v>55</v>
      </c>
      <c r="J17" s="60"/>
      <c r="K17" s="38"/>
      <c r="L17" s="54"/>
      <c r="M17" s="34"/>
      <c r="N17" s="57" t="str">
        <f ca="1">IFERROR(__xludf.DUMMYFUNCTION("join("", "", query('Snowball (Gleison)'!A:D,""select A where D contains '"" &amp; upper(F17) &amp; ""'"", 0))"),"#N/A")</f>
        <v>#N/A</v>
      </c>
    </row>
    <row r="18" spans="1:14" ht="409.5" x14ac:dyDescent="0.25">
      <c r="A18" s="69"/>
      <c r="B18" s="70"/>
      <c r="C18" s="71"/>
      <c r="D18" s="71"/>
      <c r="E18" s="72"/>
      <c r="F18" s="72"/>
      <c r="G18" s="72"/>
      <c r="H18" s="72"/>
      <c r="I18" s="72"/>
      <c r="J18" s="72"/>
      <c r="K18" s="72"/>
      <c r="L18" s="72"/>
      <c r="M18" s="72"/>
      <c r="N18" s="57" t="str">
        <f ca="1">IFERROR(__xludf.DUMMYFUNCTION("join("", "", query('Snowball (Gleison)'!A:D,""select A where D contains '"" &amp; upper(F18) &amp; ""'"", 0))"),"1, 2, 3, 4, 5, 6, 7, 8, 9, 10, 11, 12, 13, 14, 15, 16, 17, 18, 22, 23, 24, 25, 27, 29, 31, 32, 33, 34, 35, 36, 38, 39, 40, 41, 42, 43, 44, 47, 48, 49, 51, 52, 53, 54, 55, 56, 57, 58, 59, 61, 62, 63, 64, 66, 68, 69, 71, 72, 76, 77, 78, 79, 82, 85, 86, 87, "&amp;"88, 91, 92, 93, 96, 97, 98, 99, 100, 101, 103, 105, 106, 107, 109, 110, 111, 112, 113, 114, 115, 116, 117, 118, 119, 120, 121, 122, 125, 126, 127, 128, 129, 130, 131, 132, 133, 134, 135, 136, 137, 138, 139, 140, 141, 142, 144, 145, 146, 147, 148, 149, 150"&amp;", 151, 153, 154, 156, 157, 158, 159, 160, 161, 162, 163, 166, 167, 168, 169, 170, 171, 172, 173, 174, 175, 176, 177, 178, 179, 180, 181, 182, 184, 187, 188, 190, 195, 196, 197, 200, 203, 204, 205, 206, 207, 211, 212, 213, 216, 217, 220, 221, 222, 223, 224"&amp;", 225, 226, 228, 229, 230, 231, 233, 234, 235, 236, 237, 240, 241, 243, 244, 245, 246, 249, 250, 251, 252, 253, 254, 255, 256, 257, 258, 259, 260, 263, 264, 265, 266, 267, 271, 272, 274, 275, 276")</f>
        <v>1, 2, 3, 4, 5, 6, 7, 8, 9, 10, 11, 12, 13, 14, 15, 16, 17, 18, 22, 23, 24, 25, 27, 29, 31, 32, 33, 34, 35, 36, 38, 39, 40, 41, 42, 43, 44, 47, 48, 49, 51, 52, 53, 54, 55, 56, 57, 58, 59, 61, 62, 63, 64, 66, 68, 69, 71, 72, 76, 77, 78, 79, 82, 85, 86, 87, 88, 91, 92, 93, 96, 97, 98, 99, 100, 101, 103, 105, 106, 107, 109, 110, 111, 112, 113, 114, 115, 116, 117, 118, 119, 120, 121, 122, 125, 126, 127, 128, 129, 130, 131, 132, 133, 134, 135, 136, 137, 138, 139, 140, 141, 142, 144, 145, 146, 147, 148, 149, 150, 151, 153, 154, 156, 157, 158, 159, 160, 161, 162, 163, 166, 167, 168, 169, 170, 171, 172, 173, 174, 175, 176, 177, 178, 179, 180, 181, 182, 184, 187, 188, 190, 195, 196, 197, 200, 203, 204, 205, 206, 207, 211, 212, 213, 216, 217, 220, 221, 222, 223, 224, 225, 226, 228, 229, 230, 231, 233, 234, 235, 236, 237, 240, 241, 243, 244, 245, 246, 249, 250, 251, 252, 253, 254, 255, 256, 257, 258, 259, 260, 263, 264, 265, 266, 267, 271, 272, 274, 275, 276</v>
      </c>
    </row>
    <row r="19" spans="1:14" ht="89.25" x14ac:dyDescent="0.25">
      <c r="A19" s="67" t="s">
        <v>189</v>
      </c>
      <c r="B19" s="36">
        <v>2015</v>
      </c>
      <c r="C19" s="59" t="s">
        <v>146</v>
      </c>
      <c r="D19" s="59" t="s">
        <v>190</v>
      </c>
      <c r="E19" s="38" t="s">
        <v>191</v>
      </c>
      <c r="F19" s="38" t="s">
        <v>192</v>
      </c>
      <c r="G19" s="38" t="s">
        <v>193</v>
      </c>
      <c r="H19" s="38" t="s">
        <v>164</v>
      </c>
      <c r="I19" s="38" t="s">
        <v>57</v>
      </c>
      <c r="J19" s="38"/>
      <c r="K19" s="38"/>
      <c r="L19" s="34"/>
      <c r="M19" s="34"/>
      <c r="N19" s="57" t="str">
        <f ca="1">IFERROR(__xludf.DUMMYFUNCTION("join("", "", query('Snowball (Gleison)'!A:D,""select A where D contains '"" &amp; upper(F19) &amp; ""'"", 0))"),"#N/A")</f>
        <v>#N/A</v>
      </c>
    </row>
    <row r="20" spans="1:14" ht="51" x14ac:dyDescent="0.25">
      <c r="A20" s="67" t="s">
        <v>194</v>
      </c>
      <c r="B20" s="36">
        <v>2015</v>
      </c>
      <c r="C20" s="59" t="s">
        <v>47</v>
      </c>
      <c r="D20" s="37" t="s">
        <v>195</v>
      </c>
      <c r="E20" s="38" t="s">
        <v>196</v>
      </c>
      <c r="F20" s="38" t="s">
        <v>197</v>
      </c>
      <c r="G20" s="38" t="s">
        <v>198</v>
      </c>
      <c r="H20" s="60" t="s">
        <v>199</v>
      </c>
      <c r="I20" s="38" t="s">
        <v>57</v>
      </c>
      <c r="J20" s="38"/>
      <c r="K20" s="38"/>
      <c r="L20" s="34"/>
      <c r="M20" s="34"/>
      <c r="N20" s="57" t="str">
        <f ca="1">IFERROR(__xludf.DUMMYFUNCTION("join("", "", query('Snowball (Gleison)'!A:D,""select A where D contains '"" &amp; upper(F20) &amp; ""'"", 0))"),"1")</f>
        <v>1</v>
      </c>
    </row>
    <row r="21" spans="1:14" ht="114.75" x14ac:dyDescent="0.25">
      <c r="A21" s="67" t="s">
        <v>200</v>
      </c>
      <c r="B21" s="35">
        <v>2015</v>
      </c>
      <c r="C21" s="53" t="s">
        <v>47</v>
      </c>
      <c r="D21" s="33" t="s">
        <v>201</v>
      </c>
      <c r="E21" s="34" t="s">
        <v>202</v>
      </c>
      <c r="F21" s="34" t="s">
        <v>203</v>
      </c>
      <c r="G21" s="34" t="s">
        <v>204</v>
      </c>
      <c r="H21" s="54" t="s">
        <v>205</v>
      </c>
      <c r="I21" s="55" t="s">
        <v>60</v>
      </c>
      <c r="J21" s="54" t="s">
        <v>144</v>
      </c>
      <c r="K21" s="54" t="s">
        <v>60</v>
      </c>
      <c r="L21" s="34"/>
      <c r="M21" s="34"/>
      <c r="N21" s="57" t="str">
        <f ca="1">IFERROR(__xludf.DUMMYFUNCTION("join("", "", query('Snowball (Gleison)'!A:D,""select A where D contains '"" &amp; upper(F21) &amp; ""'"", 0))"),"#N/A")</f>
        <v>#N/A</v>
      </c>
    </row>
    <row r="22" spans="1:14" ht="51" x14ac:dyDescent="0.25">
      <c r="A22" s="67" t="s">
        <v>206</v>
      </c>
      <c r="B22" s="36">
        <v>2015</v>
      </c>
      <c r="C22" s="59" t="s">
        <v>207</v>
      </c>
      <c r="D22" s="37" t="s">
        <v>208</v>
      </c>
      <c r="E22" s="38" t="s">
        <v>209</v>
      </c>
      <c r="F22" s="38" t="s">
        <v>210</v>
      </c>
      <c r="G22" s="38" t="s">
        <v>211</v>
      </c>
      <c r="H22" s="38" t="s">
        <v>212</v>
      </c>
      <c r="I22" s="38" t="s">
        <v>51</v>
      </c>
      <c r="J22" s="38"/>
      <c r="K22" s="38"/>
      <c r="L22" s="34"/>
      <c r="M22" s="34"/>
      <c r="N22" s="57" t="str">
        <f ca="1">IFERROR(__xludf.DUMMYFUNCTION("join("", "", query('Snowball (Gleison)'!A:D,""select A where D contains '"" &amp; upper(F22) &amp; ""'"", 0))"),"16")</f>
        <v>16</v>
      </c>
    </row>
    <row r="23" spans="1:14" ht="76.5" x14ac:dyDescent="0.25">
      <c r="A23" s="67" t="s">
        <v>213</v>
      </c>
      <c r="B23" s="36">
        <v>2015</v>
      </c>
      <c r="C23" s="59" t="s">
        <v>214</v>
      </c>
      <c r="D23" s="37" t="s">
        <v>215</v>
      </c>
      <c r="E23" s="38" t="s">
        <v>216</v>
      </c>
      <c r="F23" s="38" t="s">
        <v>217</v>
      </c>
      <c r="G23" s="38" t="s">
        <v>218</v>
      </c>
      <c r="H23" s="60" t="s">
        <v>199</v>
      </c>
      <c r="I23" s="38" t="s">
        <v>57</v>
      </c>
      <c r="J23" s="38"/>
      <c r="K23" s="38"/>
      <c r="L23" s="34"/>
      <c r="M23" s="34"/>
      <c r="N23" s="57" t="str">
        <f ca="1">IFERROR(__xludf.DUMMYFUNCTION("join("", "", query('Snowball (Gleison)'!A:D,""select A where D contains '"" &amp; upper(F23) &amp; ""'"", 0))"),"#N/A")</f>
        <v>#N/A</v>
      </c>
    </row>
    <row r="24" spans="1:14" ht="409.5" x14ac:dyDescent="0.25">
      <c r="A24" s="69"/>
      <c r="B24" s="70"/>
      <c r="C24" s="71"/>
      <c r="D24" s="71"/>
      <c r="E24" s="72"/>
      <c r="F24" s="72"/>
      <c r="G24" s="72"/>
      <c r="H24" s="72"/>
      <c r="I24" s="72"/>
      <c r="J24" s="72"/>
      <c r="K24" s="72"/>
      <c r="L24" s="72"/>
      <c r="M24" s="72"/>
      <c r="N24" s="57" t="str">
        <f ca="1">IFERROR(__xludf.DUMMYFUNCTION("join("", "", query('Snowball (Gleison)'!A:D,""select A where D contains '"" &amp; upper(F24) &amp; ""'"", 0))"),"1, 2, 3, 4, 5, 6, 7, 8, 9, 10, 11, 12, 13, 14, 15, 16, 17, 18, 22, 23, 24, 25, 27, 29, 31, 32, 33, 34, 35, 36, 38, 39, 40, 41, 42, 43, 44, 47, 48, 49, 51, 52, 53, 54, 55, 56, 57, 58, 59, 61, 62, 63, 64, 66, 68, 69, 71, 72, 76, 77, 78, 79, 82, 85, 86, 87, "&amp;"88, 91, 92, 93, 96, 97, 98, 99, 100, 101, 103, 105, 106, 107, 109, 110, 111, 112, 113, 114, 115, 116, 117, 118, 119, 120, 121, 122, 125, 126, 127, 128, 129, 130, 131, 132, 133, 134, 135, 136, 137, 138, 139, 140, 141, 142, 144, 145, 146, 147, 148, 149, 150"&amp;", 151, 153, 154, 156, 157, 158, 159, 160, 161, 162, 163, 166, 167, 168, 169, 170, 171, 172, 173, 174, 175, 176, 177, 178, 179, 180, 181, 182, 184, 187, 188, 190, 195, 196, 197, 200, 203, 204, 205, 206, 207, 211, 212, 213, 216, 217, 220, 221, 222, 223, 224"&amp;", 225, 226, 228, 229, 230, 231, 233, 234, 235, 236, 237, 240, 241, 243, 244, 245, 246, 249, 250, 251, 252, 253, 254, 255, 256, 257, 258, 259, 260, 263, 264, 265, 266, 267, 271, 272, 274, 275, 276")</f>
        <v>1, 2, 3, 4, 5, 6, 7, 8, 9, 10, 11, 12, 13, 14, 15, 16, 17, 18, 22, 23, 24, 25, 27, 29, 31, 32, 33, 34, 35, 36, 38, 39, 40, 41, 42, 43, 44, 47, 48, 49, 51, 52, 53, 54, 55, 56, 57, 58, 59, 61, 62, 63, 64, 66, 68, 69, 71, 72, 76, 77, 78, 79, 82, 85, 86, 87, 88, 91, 92, 93, 96, 97, 98, 99, 100, 101, 103, 105, 106, 107, 109, 110, 111, 112, 113, 114, 115, 116, 117, 118, 119, 120, 121, 122, 125, 126, 127, 128, 129, 130, 131, 132, 133, 134, 135, 136, 137, 138, 139, 140, 141, 142, 144, 145, 146, 147, 148, 149, 150, 151, 153, 154, 156, 157, 158, 159, 160, 161, 162, 163, 166, 167, 168, 169, 170, 171, 172, 173, 174, 175, 176, 177, 178, 179, 180, 181, 182, 184, 187, 188, 190, 195, 196, 197, 200, 203, 204, 205, 206, 207, 211, 212, 213, 216, 217, 220, 221, 222, 223, 224, 225, 226, 228, 229, 230, 231, 233, 234, 235, 236, 237, 240, 241, 243, 244, 245, 246, 249, 250, 251, 252, 253, 254, 255, 256, 257, 258, 259, 260, 263, 264, 265, 266, 267, 271, 272, 274, 275, 276</v>
      </c>
    </row>
    <row r="25" spans="1:14" ht="76.5" x14ac:dyDescent="0.25">
      <c r="A25" s="68" t="s">
        <v>219</v>
      </c>
      <c r="B25" s="36">
        <v>2014</v>
      </c>
      <c r="C25" s="59" t="s">
        <v>214</v>
      </c>
      <c r="D25" s="37" t="s">
        <v>220</v>
      </c>
      <c r="E25" s="38" t="s">
        <v>221</v>
      </c>
      <c r="F25" s="38" t="s">
        <v>222</v>
      </c>
      <c r="G25" s="38" t="s">
        <v>223</v>
      </c>
      <c r="H25" s="60" t="s">
        <v>188</v>
      </c>
      <c r="I25" s="38" t="s">
        <v>55</v>
      </c>
      <c r="J25" s="38"/>
      <c r="K25" s="38"/>
      <c r="L25" s="34"/>
      <c r="M25" s="34"/>
      <c r="N25" s="57" t="str">
        <f ca="1">IFERROR(__xludf.DUMMYFUNCTION("join("", "", query('Snowball (Gleison)'!A:D,""select A where D contains '"" &amp; upper(F25) &amp; ""'"", 0))"),"22")</f>
        <v>22</v>
      </c>
    </row>
    <row r="26" spans="1:14" ht="38.25" x14ac:dyDescent="0.25">
      <c r="A26" s="68" t="s">
        <v>224</v>
      </c>
      <c r="B26" s="36">
        <v>2014</v>
      </c>
      <c r="C26" s="59" t="s">
        <v>47</v>
      </c>
      <c r="D26" s="37" t="s">
        <v>225</v>
      </c>
      <c r="E26" s="38" t="s">
        <v>226</v>
      </c>
      <c r="F26" s="38" t="s">
        <v>227</v>
      </c>
      <c r="G26" s="38" t="s">
        <v>228</v>
      </c>
      <c r="H26" s="38" t="s">
        <v>229</v>
      </c>
      <c r="I26" s="38" t="s">
        <v>51</v>
      </c>
      <c r="J26" s="38"/>
      <c r="K26" s="38"/>
      <c r="L26" s="34"/>
      <c r="M26" s="34"/>
      <c r="N26" s="57" t="str">
        <f ca="1">IFERROR(__xludf.DUMMYFUNCTION("join("", "", query('Snowball (Gleison)'!A:D,""select A where D contains '"" &amp; upper(F26) &amp; ""'"", 0))"),"#N/A")</f>
        <v>#N/A</v>
      </c>
    </row>
    <row r="27" spans="1:14" ht="38.25" x14ac:dyDescent="0.25">
      <c r="A27" s="68" t="s">
        <v>230</v>
      </c>
      <c r="B27" s="36">
        <v>2014</v>
      </c>
      <c r="C27" s="59" t="s">
        <v>106</v>
      </c>
      <c r="D27" s="37" t="s">
        <v>231</v>
      </c>
      <c r="E27" s="38" t="s">
        <v>232</v>
      </c>
      <c r="F27" s="38" t="s">
        <v>233</v>
      </c>
      <c r="G27" s="38" t="s">
        <v>234</v>
      </c>
      <c r="H27" s="38" t="s">
        <v>229</v>
      </c>
      <c r="I27" s="38" t="s">
        <v>51</v>
      </c>
      <c r="J27" s="38"/>
      <c r="K27" s="38"/>
      <c r="L27" s="34"/>
      <c r="M27" s="34"/>
      <c r="N27" s="57" t="str">
        <f ca="1">IFERROR(__xludf.DUMMYFUNCTION("join("", "", query('Snowball (Gleison)'!A:D,""select A where D contains '"" &amp; upper(F27) &amp; ""'"", 0))"),"#N/A")</f>
        <v>#N/A</v>
      </c>
    </row>
    <row r="28" spans="1:14" ht="76.5" x14ac:dyDescent="0.25">
      <c r="A28" s="67" t="s">
        <v>235</v>
      </c>
      <c r="B28" s="36">
        <v>2014</v>
      </c>
      <c r="C28" s="59" t="s">
        <v>236</v>
      </c>
      <c r="D28" s="37" t="s">
        <v>237</v>
      </c>
      <c r="E28" s="38" t="s">
        <v>238</v>
      </c>
      <c r="F28" s="38" t="s">
        <v>239</v>
      </c>
      <c r="G28" s="38" t="s">
        <v>240</v>
      </c>
      <c r="H28" s="38" t="s">
        <v>229</v>
      </c>
      <c r="I28" s="38" t="s">
        <v>51</v>
      </c>
      <c r="J28" s="38"/>
      <c r="K28" s="38"/>
      <c r="L28" s="34"/>
      <c r="M28" s="34"/>
      <c r="N28" s="57" t="str">
        <f ca="1">IFERROR(__xludf.DUMMYFUNCTION("join("", "", query('Snowball (Gleison)'!A:D,""select A where D contains '"" &amp; upper(F28) &amp; ""'"", 0))"),"31")</f>
        <v>31</v>
      </c>
    </row>
    <row r="29" spans="1:14" ht="191.25" x14ac:dyDescent="0.25">
      <c r="A29" s="67" t="s">
        <v>241</v>
      </c>
      <c r="B29" s="35">
        <v>2014</v>
      </c>
      <c r="C29" s="53" t="s">
        <v>166</v>
      </c>
      <c r="D29" s="33" t="s">
        <v>242</v>
      </c>
      <c r="E29" s="34" t="s">
        <v>243</v>
      </c>
      <c r="F29" s="34" t="s">
        <v>244</v>
      </c>
      <c r="G29" s="34" t="s">
        <v>245</v>
      </c>
      <c r="H29" s="54" t="s">
        <v>246</v>
      </c>
      <c r="I29" s="34" t="s">
        <v>60</v>
      </c>
      <c r="J29" s="54" t="s">
        <v>144</v>
      </c>
      <c r="K29" s="54" t="s">
        <v>60</v>
      </c>
      <c r="L29" s="34"/>
      <c r="M29" s="34"/>
      <c r="N29" s="57" t="str">
        <f ca="1">IFERROR(__xludf.DUMMYFUNCTION("join("", "", query('Snowball (Gleison)'!A:D,""select A where D contains '"" &amp; upper(F29) &amp; ""'"", 0))"),"#N/A")</f>
        <v>#N/A</v>
      </c>
    </row>
    <row r="30" spans="1:14" ht="140.25" x14ac:dyDescent="0.25">
      <c r="A30" s="67" t="s">
        <v>247</v>
      </c>
      <c r="B30" s="36">
        <v>2014</v>
      </c>
      <c r="C30" s="59" t="s">
        <v>214</v>
      </c>
      <c r="D30" s="37" t="s">
        <v>248</v>
      </c>
      <c r="E30" s="38" t="s">
        <v>249</v>
      </c>
      <c r="F30" s="38" t="s">
        <v>250</v>
      </c>
      <c r="G30" s="38" t="s">
        <v>251</v>
      </c>
      <c r="H30" s="38" t="s">
        <v>229</v>
      </c>
      <c r="I30" s="38" t="s">
        <v>51</v>
      </c>
      <c r="J30" s="38"/>
      <c r="K30" s="38"/>
      <c r="L30" s="34"/>
      <c r="M30" s="34"/>
      <c r="N30" s="57" t="str">
        <f ca="1">IFERROR(__xludf.DUMMYFUNCTION("join("", "", query('Snowball (Gleison)'!A:D,""select A where D contains '"" &amp; upper(F30) &amp; ""'"", 0))"),"35")</f>
        <v>35</v>
      </c>
    </row>
    <row r="31" spans="1:14" ht="114.75" x14ac:dyDescent="0.25">
      <c r="A31" s="67" t="s">
        <v>252</v>
      </c>
      <c r="B31" s="35">
        <v>2014</v>
      </c>
      <c r="C31" s="65" t="s">
        <v>166</v>
      </c>
      <c r="D31" s="33" t="s">
        <v>253</v>
      </c>
      <c r="E31" s="34" t="s">
        <v>254</v>
      </c>
      <c r="F31" s="34" t="s">
        <v>255</v>
      </c>
      <c r="G31" s="73" t="s">
        <v>256</v>
      </c>
      <c r="H31" s="66" t="s">
        <v>257</v>
      </c>
      <c r="I31" s="73" t="s">
        <v>60</v>
      </c>
      <c r="J31" s="66" t="s">
        <v>258</v>
      </c>
      <c r="K31" s="73" t="s">
        <v>60</v>
      </c>
      <c r="L31" s="54"/>
      <c r="M31" s="34"/>
      <c r="N31" s="57" t="str">
        <f ca="1">IFERROR(__xludf.DUMMYFUNCTION("join("", "", query('Snowball (Gleison)'!A:D,""select A where D contains '"" &amp; upper(F31) &amp; ""'"", 0))"),"#N/A")</f>
        <v>#N/A</v>
      </c>
    </row>
    <row r="32" spans="1:14" ht="76.5" x14ac:dyDescent="0.25">
      <c r="A32" s="67" t="s">
        <v>259</v>
      </c>
      <c r="B32" s="65">
        <v>2014</v>
      </c>
      <c r="C32" s="65" t="s">
        <v>125</v>
      </c>
      <c r="D32" s="65" t="s">
        <v>260</v>
      </c>
      <c r="E32" s="66" t="s">
        <v>261</v>
      </c>
      <c r="F32" s="66" t="s">
        <v>262</v>
      </c>
      <c r="G32" s="66" t="s">
        <v>263</v>
      </c>
      <c r="H32" s="66" t="s">
        <v>264</v>
      </c>
      <c r="I32" s="66" t="s">
        <v>64</v>
      </c>
      <c r="J32" s="66"/>
      <c r="K32" s="66"/>
      <c r="L32" s="66"/>
      <c r="M32" s="66"/>
      <c r="N32" s="57" t="str">
        <f ca="1">IFERROR(__xludf.DUMMYFUNCTION("join("", "", query('Snowball (Gleison)'!A:D,""select A where D contains '"" &amp; upper(F32) &amp; ""'"", 0))"),"#N/A")</f>
        <v>#N/A</v>
      </c>
    </row>
    <row r="33" spans="1:14" ht="76.5" x14ac:dyDescent="0.25">
      <c r="A33" s="67" t="s">
        <v>265</v>
      </c>
      <c r="B33" s="37">
        <v>2014</v>
      </c>
      <c r="C33" s="59" t="s">
        <v>236</v>
      </c>
      <c r="D33" s="37" t="s">
        <v>266</v>
      </c>
      <c r="E33" s="38" t="s">
        <v>267</v>
      </c>
      <c r="F33" s="38" t="s">
        <v>268</v>
      </c>
      <c r="G33" s="60" t="s">
        <v>269</v>
      </c>
      <c r="H33" s="60" t="s">
        <v>199</v>
      </c>
      <c r="I33" s="60" t="s">
        <v>57</v>
      </c>
      <c r="J33" s="60"/>
      <c r="K33" s="60"/>
      <c r="L33" s="54"/>
      <c r="M33" s="54"/>
      <c r="N33" s="57" t="str">
        <f ca="1">IFERROR(__xludf.DUMMYFUNCTION("join("", "", query('Snowball (Gleison)'!A:D,""select A where D contains '"" &amp; upper(F33) &amp; ""'"", 0))"),"#N/A")</f>
        <v>#N/A</v>
      </c>
    </row>
    <row r="34" spans="1:14" ht="165.75" x14ac:dyDescent="0.25">
      <c r="A34" s="67" t="s">
        <v>270</v>
      </c>
      <c r="B34" s="35">
        <v>2014</v>
      </c>
      <c r="C34" s="65" t="s">
        <v>207</v>
      </c>
      <c r="D34" s="33" t="s">
        <v>271</v>
      </c>
      <c r="E34" s="34" t="s">
        <v>272</v>
      </c>
      <c r="F34" s="34" t="s">
        <v>273</v>
      </c>
      <c r="G34" s="54" t="s">
        <v>274</v>
      </c>
      <c r="H34" s="54" t="s">
        <v>275</v>
      </c>
      <c r="I34" s="54" t="s">
        <v>276</v>
      </c>
      <c r="J34" s="54" t="s">
        <v>144</v>
      </c>
      <c r="K34" s="73" t="s">
        <v>60</v>
      </c>
      <c r="L34" s="54"/>
      <c r="M34" s="54" t="s">
        <v>68</v>
      </c>
      <c r="N34" s="57" t="str">
        <f ca="1">IFERROR(__xludf.DUMMYFUNCTION("join("", "", query('Snowball (Gleison)'!A:D,""select A where D contains '"" &amp; upper(F34) &amp; ""'"", 0))"),"#N/A")</f>
        <v>#N/A</v>
      </c>
    </row>
    <row r="35" spans="1:14" ht="89.25" x14ac:dyDescent="0.25">
      <c r="A35" s="67" t="s">
        <v>277</v>
      </c>
      <c r="B35" s="35">
        <v>2014</v>
      </c>
      <c r="C35" s="53" t="s">
        <v>214</v>
      </c>
      <c r="D35" s="33" t="s">
        <v>278</v>
      </c>
      <c r="E35" s="34" t="s">
        <v>279</v>
      </c>
      <c r="F35" s="34" t="s">
        <v>280</v>
      </c>
      <c r="G35" s="54" t="s">
        <v>281</v>
      </c>
      <c r="H35" s="54" t="s">
        <v>282</v>
      </c>
      <c r="I35" s="74" t="s">
        <v>60</v>
      </c>
      <c r="J35" s="54" t="s">
        <v>144</v>
      </c>
      <c r="K35" s="74" t="s">
        <v>60</v>
      </c>
      <c r="L35" s="54"/>
      <c r="M35" s="74"/>
      <c r="N35" s="57" t="str">
        <f ca="1">IFERROR(__xludf.DUMMYFUNCTION("join("", "", query('Snowball (Gleison)'!A:D,""select A where D contains '"" &amp; upper(F35) &amp; ""'"", 0))"),"#N/A")</f>
        <v>#N/A</v>
      </c>
    </row>
    <row r="36" spans="1:14" ht="140.25" x14ac:dyDescent="0.25">
      <c r="A36" s="67" t="s">
        <v>283</v>
      </c>
      <c r="B36" s="35">
        <v>2014</v>
      </c>
      <c r="C36" s="65" t="s">
        <v>146</v>
      </c>
      <c r="D36" s="33" t="s">
        <v>284</v>
      </c>
      <c r="E36" s="34" t="s">
        <v>285</v>
      </c>
      <c r="F36" s="34" t="s">
        <v>286</v>
      </c>
      <c r="G36" s="66" t="s">
        <v>287</v>
      </c>
      <c r="H36" s="66" t="s">
        <v>288</v>
      </c>
      <c r="I36" s="34" t="s">
        <v>60</v>
      </c>
      <c r="J36" s="54" t="s">
        <v>144</v>
      </c>
      <c r="K36" s="74" t="s">
        <v>60</v>
      </c>
      <c r="L36" s="54"/>
      <c r="M36" s="74"/>
      <c r="N36" s="57" t="str">
        <f ca="1">IFERROR(__xludf.DUMMYFUNCTION("join("", "", query('Snowball (Gleison)'!A:D,""select A where D contains '"" &amp; upper(F36) &amp; ""'"", 0))"),"#N/A")</f>
        <v>#N/A</v>
      </c>
    </row>
    <row r="37" spans="1:14" ht="114.75" x14ac:dyDescent="0.25">
      <c r="A37" s="67" t="s">
        <v>289</v>
      </c>
      <c r="B37" s="35">
        <v>2014</v>
      </c>
      <c r="C37" s="65" t="s">
        <v>290</v>
      </c>
      <c r="D37" s="33" t="s">
        <v>291</v>
      </c>
      <c r="E37" s="34" t="s">
        <v>285</v>
      </c>
      <c r="F37" s="34" t="s">
        <v>292</v>
      </c>
      <c r="G37" s="66" t="s">
        <v>293</v>
      </c>
      <c r="H37" s="66" t="s">
        <v>294</v>
      </c>
      <c r="I37" s="34" t="s">
        <v>60</v>
      </c>
      <c r="J37" s="54" t="s">
        <v>144</v>
      </c>
      <c r="K37" s="74" t="s">
        <v>60</v>
      </c>
      <c r="L37" s="54"/>
      <c r="M37" s="74"/>
      <c r="N37" s="57" t="str">
        <f ca="1">IFERROR(__xludf.DUMMYFUNCTION("join("", "", query('Snowball (Gleison)'!A:D,""select A where D contains '"" &amp; upper(F37) &amp; ""'"", 0))"),"#N/A")</f>
        <v>#N/A</v>
      </c>
    </row>
    <row r="38" spans="1:14" ht="102" x14ac:dyDescent="0.25">
      <c r="A38" s="67" t="s">
        <v>295</v>
      </c>
      <c r="B38" s="36">
        <v>2014</v>
      </c>
      <c r="C38" s="59" t="s">
        <v>89</v>
      </c>
      <c r="D38" s="37" t="s">
        <v>296</v>
      </c>
      <c r="E38" s="38" t="s">
        <v>297</v>
      </c>
      <c r="F38" s="38" t="s">
        <v>298</v>
      </c>
      <c r="G38" s="75" t="s">
        <v>299</v>
      </c>
      <c r="H38" s="60" t="s">
        <v>188</v>
      </c>
      <c r="I38" s="38" t="s">
        <v>55</v>
      </c>
      <c r="J38" s="60"/>
      <c r="K38" s="38"/>
      <c r="L38" s="76"/>
      <c r="M38" s="76"/>
      <c r="N38" s="57" t="str">
        <f ca="1">IFERROR(__xludf.DUMMYFUNCTION("join("", "", query('Snowball (Gleison)'!A:D,""select A where D contains '"" &amp; upper(F38) &amp; ""'"", 0))"),"49")</f>
        <v>49</v>
      </c>
    </row>
    <row r="39" spans="1:14" ht="102" x14ac:dyDescent="0.25">
      <c r="A39" s="67" t="s">
        <v>300</v>
      </c>
      <c r="B39" s="35">
        <v>2014</v>
      </c>
      <c r="C39" s="53" t="s">
        <v>106</v>
      </c>
      <c r="D39" s="33" t="s">
        <v>301</v>
      </c>
      <c r="E39" s="34" t="s">
        <v>302</v>
      </c>
      <c r="F39" s="34" t="s">
        <v>303</v>
      </c>
      <c r="G39" s="54" t="s">
        <v>304</v>
      </c>
      <c r="H39" s="66" t="s">
        <v>305</v>
      </c>
      <c r="I39" s="54" t="s">
        <v>60</v>
      </c>
      <c r="J39" s="54" t="s">
        <v>144</v>
      </c>
      <c r="K39" s="54" t="s">
        <v>60</v>
      </c>
      <c r="L39" s="77"/>
      <c r="M39" s="77"/>
      <c r="N39" s="57" t="str">
        <f ca="1">IFERROR(__xludf.DUMMYFUNCTION("join("", "", query('Snowball (Gleison)'!A:D,""select A where D contains '"" &amp; upper(F39) &amp; ""'"", 0))"),"#N/A")</f>
        <v>#N/A</v>
      </c>
    </row>
    <row r="40" spans="1:14" ht="114.75" x14ac:dyDescent="0.25">
      <c r="A40" s="67" t="s">
        <v>306</v>
      </c>
      <c r="B40" s="36">
        <v>2014</v>
      </c>
      <c r="C40" s="59" t="s">
        <v>207</v>
      </c>
      <c r="D40" s="37" t="s">
        <v>307</v>
      </c>
      <c r="E40" s="38" t="s">
        <v>308</v>
      </c>
      <c r="F40" s="38" t="s">
        <v>309</v>
      </c>
      <c r="G40" s="60" t="s">
        <v>310</v>
      </c>
      <c r="H40" s="60" t="s">
        <v>311</v>
      </c>
      <c r="I40" s="38" t="s">
        <v>55</v>
      </c>
      <c r="J40" s="60"/>
      <c r="K40" s="38"/>
      <c r="L40" s="54"/>
      <c r="M40" s="34"/>
      <c r="N40" s="57" t="str">
        <f ca="1">IFERROR(__xludf.DUMMYFUNCTION("join("", "", query('Snowball (Gleison)'!A:D,""select A where D contains '"" &amp; upper(F40) &amp; ""'"", 0))"),"53")</f>
        <v>53</v>
      </c>
    </row>
    <row r="41" spans="1:14" ht="63.75" x14ac:dyDescent="0.25">
      <c r="A41" s="67" t="s">
        <v>312</v>
      </c>
      <c r="B41" s="36">
        <v>2014</v>
      </c>
      <c r="C41" s="59" t="s">
        <v>166</v>
      </c>
      <c r="D41" s="37" t="s">
        <v>313</v>
      </c>
      <c r="E41" s="38" t="s">
        <v>314</v>
      </c>
      <c r="F41" s="38" t="s">
        <v>315</v>
      </c>
      <c r="G41" s="60" t="s">
        <v>316</v>
      </c>
      <c r="H41" s="60" t="s">
        <v>317</v>
      </c>
      <c r="I41" s="60" t="s">
        <v>55</v>
      </c>
      <c r="J41" s="60"/>
      <c r="K41" s="60"/>
      <c r="L41" s="54"/>
      <c r="M41" s="54"/>
      <c r="N41" s="57" t="str">
        <f ca="1">IFERROR(__xludf.DUMMYFUNCTION("join("", "", query('Snowball (Gleison)'!A:D,""select A where D contains '"" &amp; upper(F41) &amp; ""'"", 0))"),"58")</f>
        <v>58</v>
      </c>
    </row>
    <row r="42" spans="1:14" ht="409.5" x14ac:dyDescent="0.25">
      <c r="A42" s="69"/>
      <c r="B42" s="70"/>
      <c r="C42" s="71"/>
      <c r="D42" s="71"/>
      <c r="E42" s="72"/>
      <c r="F42" s="72"/>
      <c r="G42" s="72"/>
      <c r="H42" s="72"/>
      <c r="I42" s="72"/>
      <c r="J42" s="72"/>
      <c r="K42" s="72"/>
      <c r="L42" s="72"/>
      <c r="M42" s="72"/>
      <c r="N42" s="57" t="str">
        <f ca="1">IFERROR(__xludf.DUMMYFUNCTION("join("", "", query('Snowball (Gleison)'!A:D,""select A where D contains '"" &amp; upper(F42) &amp; ""'"", 0))"),"1, 2, 3, 4, 5, 6, 7, 8, 9, 10, 11, 12, 13, 14, 15, 16, 17, 18, 22, 23, 24, 25, 27, 29, 31, 32, 33, 34, 35, 36, 38, 39, 40, 41, 42, 43, 44, 47, 48, 49, 51, 52, 53, 54, 55, 56, 57, 58, 59, 61, 62, 63, 64, 66, 68, 69, 71, 72, 76, 77, 78, 79, 82, 85, 86, 87, "&amp;"88, 91, 92, 93, 96, 97, 98, 99, 100, 101, 103, 105, 106, 107, 109, 110, 111, 112, 113, 114, 115, 116, 117, 118, 119, 120, 121, 122, 125, 126, 127, 128, 129, 130, 131, 132, 133, 134, 135, 136, 137, 138, 139, 140, 141, 142, 144, 145, 146, 147, 148, 149, 150"&amp;", 151, 153, 154, 156, 157, 158, 159, 160, 161, 162, 163, 166, 167, 168, 169, 170, 171, 172, 173, 174, 175, 176, 177, 178, 179, 180, 181, 182, 184, 187, 188, 190, 195, 196, 197, 200, 203, 204, 205, 206, 207, 211, 212, 213, 216, 217, 220, 221, 222, 223, 224"&amp;", 225, 226, 228, 229, 230, 231, 233, 234, 235, 236, 237, 240, 241, 243, 244, 245, 246, 249, 250, 251, 252, 253, 254, 255, 256, 257, 258, 259, 260, 263, 264, 265, 266, 267, 271, 272, 274, 275, 276")</f>
        <v>1, 2, 3, 4, 5, 6, 7, 8, 9, 10, 11, 12, 13, 14, 15, 16, 17, 18, 22, 23, 24, 25, 27, 29, 31, 32, 33, 34, 35, 36, 38, 39, 40, 41, 42, 43, 44, 47, 48, 49, 51, 52, 53, 54, 55, 56, 57, 58, 59, 61, 62, 63, 64, 66, 68, 69, 71, 72, 76, 77, 78, 79, 82, 85, 86, 87, 88, 91, 92, 93, 96, 97, 98, 99, 100, 101, 103, 105, 106, 107, 109, 110, 111, 112, 113, 114, 115, 116, 117, 118, 119, 120, 121, 122, 125, 126, 127, 128, 129, 130, 131, 132, 133, 134, 135, 136, 137, 138, 139, 140, 141, 142, 144, 145, 146, 147, 148, 149, 150, 151, 153, 154, 156, 157, 158, 159, 160, 161, 162, 163, 166, 167, 168, 169, 170, 171, 172, 173, 174, 175, 176, 177, 178, 179, 180, 181, 182, 184, 187, 188, 190, 195, 196, 197, 200, 203, 204, 205, 206, 207, 211, 212, 213, 216, 217, 220, 221, 222, 223, 224, 225, 226, 228, 229, 230, 231, 233, 234, 235, 236, 237, 240, 241, 243, 244, 245, 246, 249, 250, 251, 252, 253, 254, 255, 256, 257, 258, 259, 260, 263, 264, 265, 266, 267, 271, 272, 274, 275, 276</v>
      </c>
    </row>
    <row r="43" spans="1:14" ht="216.75" x14ac:dyDescent="0.25">
      <c r="A43" s="67" t="s">
        <v>318</v>
      </c>
      <c r="B43" s="52">
        <v>2013</v>
      </c>
      <c r="C43" s="53" t="s">
        <v>106</v>
      </c>
      <c r="D43" s="53" t="s">
        <v>319</v>
      </c>
      <c r="E43" s="54" t="s">
        <v>320</v>
      </c>
      <c r="F43" s="54" t="s">
        <v>321</v>
      </c>
      <c r="G43" s="54" t="s">
        <v>322</v>
      </c>
      <c r="H43" s="54" t="s">
        <v>323</v>
      </c>
      <c r="I43" s="54" t="s">
        <v>60</v>
      </c>
      <c r="J43" s="54" t="s">
        <v>144</v>
      </c>
      <c r="K43" s="54" t="s">
        <v>60</v>
      </c>
      <c r="L43" s="54"/>
      <c r="M43" s="54"/>
      <c r="N43" s="57" t="str">
        <f ca="1">IFERROR(__xludf.DUMMYFUNCTION("join("", "", query('Snowball (Gleison)'!A:D,""select A where D contains '"" &amp; upper(F43) &amp; ""'"", 0))"),"#N/A")</f>
        <v>#N/A</v>
      </c>
    </row>
    <row r="44" spans="1:14" ht="114.75" x14ac:dyDescent="0.25">
      <c r="A44" s="68" t="s">
        <v>324</v>
      </c>
      <c r="B44" s="52">
        <v>2013</v>
      </c>
      <c r="C44" s="65" t="s">
        <v>47</v>
      </c>
      <c r="D44" s="53" t="s">
        <v>325</v>
      </c>
      <c r="E44" s="54" t="s">
        <v>326</v>
      </c>
      <c r="F44" s="54" t="s">
        <v>327</v>
      </c>
      <c r="G44" s="54" t="s">
        <v>328</v>
      </c>
      <c r="H44" s="54" t="s">
        <v>329</v>
      </c>
      <c r="I44" s="54" t="s">
        <v>60</v>
      </c>
      <c r="J44" s="54" t="s">
        <v>144</v>
      </c>
      <c r="K44" s="54" t="s">
        <v>60</v>
      </c>
      <c r="L44" s="54"/>
      <c r="M44" s="54" t="s">
        <v>60</v>
      </c>
      <c r="N44" s="57" t="str">
        <f ca="1">IFERROR(__xludf.DUMMYFUNCTION("join("", "", query('Snowball (Gleison)'!A:D,""select A where D contains '"" &amp; upper(F44) &amp; ""'"", 0))"),"#N/A")</f>
        <v>#N/A</v>
      </c>
    </row>
    <row r="45" spans="1:14" ht="89.25" x14ac:dyDescent="0.25">
      <c r="A45" s="68" t="s">
        <v>330</v>
      </c>
      <c r="B45" s="58">
        <v>2013</v>
      </c>
      <c r="C45" s="59" t="s">
        <v>207</v>
      </c>
      <c r="D45" s="59" t="s">
        <v>331</v>
      </c>
      <c r="E45" s="60" t="s">
        <v>332</v>
      </c>
      <c r="F45" s="60" t="s">
        <v>333</v>
      </c>
      <c r="G45" s="60" t="s">
        <v>334</v>
      </c>
      <c r="H45" s="60" t="s">
        <v>317</v>
      </c>
      <c r="I45" s="38" t="s">
        <v>55</v>
      </c>
      <c r="J45" s="60"/>
      <c r="K45" s="38"/>
      <c r="L45" s="54"/>
      <c r="M45" s="54" t="s">
        <v>55</v>
      </c>
      <c r="N45" s="57" t="str">
        <f ca="1">IFERROR(__xludf.DUMMYFUNCTION("join("", "", query('Snowball (Gleison)'!A:D,""select A where D contains '"" &amp; upper(F45) &amp; ""'"", 0))"),"63")</f>
        <v>63</v>
      </c>
    </row>
    <row r="46" spans="1:14" ht="114.75" x14ac:dyDescent="0.25">
      <c r="A46" s="68" t="s">
        <v>335</v>
      </c>
      <c r="B46" s="52">
        <v>2013</v>
      </c>
      <c r="C46" s="53" t="s">
        <v>336</v>
      </c>
      <c r="D46" s="53" t="s">
        <v>337</v>
      </c>
      <c r="E46" s="54" t="s">
        <v>338</v>
      </c>
      <c r="F46" s="54" t="s">
        <v>339</v>
      </c>
      <c r="G46" s="66" t="s">
        <v>340</v>
      </c>
      <c r="H46" s="66" t="s">
        <v>341</v>
      </c>
      <c r="I46" s="66" t="s">
        <v>60</v>
      </c>
      <c r="J46" s="54" t="s">
        <v>144</v>
      </c>
      <c r="K46" s="54" t="s">
        <v>60</v>
      </c>
      <c r="L46" s="54"/>
      <c r="M46" s="54" t="s">
        <v>60</v>
      </c>
      <c r="N46" s="57" t="str">
        <f ca="1">IFERROR(__xludf.DUMMYFUNCTION("join("", "", query('Snowball (Gleison)'!A:D,""select A where D contains '"" &amp; upper(F46) &amp; ""'"", 0))"),"#N/A")</f>
        <v>#N/A</v>
      </c>
    </row>
    <row r="47" spans="1:14" ht="76.5" x14ac:dyDescent="0.25">
      <c r="A47" s="68" t="s">
        <v>342</v>
      </c>
      <c r="B47" s="58">
        <v>2013</v>
      </c>
      <c r="C47" s="59" t="s">
        <v>214</v>
      </c>
      <c r="D47" s="59" t="s">
        <v>343</v>
      </c>
      <c r="E47" s="60" t="s">
        <v>344</v>
      </c>
      <c r="F47" s="60" t="s">
        <v>345</v>
      </c>
      <c r="G47" s="60" t="s">
        <v>346</v>
      </c>
      <c r="H47" s="60" t="s">
        <v>347</v>
      </c>
      <c r="I47" s="38" t="s">
        <v>55</v>
      </c>
      <c r="J47" s="60"/>
      <c r="K47" s="38"/>
      <c r="L47" s="78" t="s">
        <v>348</v>
      </c>
      <c r="M47" s="79"/>
      <c r="N47" s="57" t="str">
        <f ca="1">IFERROR(__xludf.DUMMYFUNCTION("join("", "", query('Snowball (Gleison)'!A:D,""select A where D contains '"" &amp; upper(F47) &amp; ""'"", 0))"),"92")</f>
        <v>92</v>
      </c>
    </row>
    <row r="48" spans="1:14" ht="165.75" x14ac:dyDescent="0.25">
      <c r="A48" s="67" t="s">
        <v>349</v>
      </c>
      <c r="B48" s="52">
        <v>2013</v>
      </c>
      <c r="C48" s="65" t="s">
        <v>106</v>
      </c>
      <c r="D48" s="53" t="s">
        <v>350</v>
      </c>
      <c r="E48" s="54" t="s">
        <v>351</v>
      </c>
      <c r="F48" s="54" t="s">
        <v>352</v>
      </c>
      <c r="G48" s="54" t="s">
        <v>353</v>
      </c>
      <c r="H48" s="54" t="s">
        <v>275</v>
      </c>
      <c r="I48" s="54" t="s">
        <v>276</v>
      </c>
      <c r="J48" s="54" t="s">
        <v>144</v>
      </c>
      <c r="K48" s="54" t="s">
        <v>60</v>
      </c>
      <c r="L48" s="54"/>
      <c r="M48" s="54" t="s">
        <v>276</v>
      </c>
      <c r="N48" s="57" t="str">
        <f ca="1">IFERROR(__xludf.DUMMYFUNCTION("join("", "", query('Snowball (Gleison)'!A:D,""select A where D contains '"" &amp; upper(F48) &amp; ""'"", 0))"),"#N/A")</f>
        <v>#N/A</v>
      </c>
    </row>
    <row r="49" spans="1:14" ht="51" x14ac:dyDescent="0.25">
      <c r="A49" s="67" t="s">
        <v>354</v>
      </c>
      <c r="B49" s="58">
        <v>2013</v>
      </c>
      <c r="C49" s="59" t="s">
        <v>47</v>
      </c>
      <c r="D49" s="59" t="s">
        <v>355</v>
      </c>
      <c r="E49" s="60" t="s">
        <v>356</v>
      </c>
      <c r="F49" s="60" t="s">
        <v>357</v>
      </c>
      <c r="G49" s="60" t="s">
        <v>358</v>
      </c>
      <c r="H49" s="75" t="s">
        <v>347</v>
      </c>
      <c r="I49" s="38" t="s">
        <v>55</v>
      </c>
      <c r="J49" s="60"/>
      <c r="K49" s="80"/>
      <c r="L49" s="54"/>
      <c r="M49" s="54" t="s">
        <v>55</v>
      </c>
      <c r="N49" s="57" t="str">
        <f ca="1">IFERROR(__xludf.DUMMYFUNCTION("join("", "", query('Snowball (Gleison)'!A:D,""select A where D contains '"" &amp; upper(F49) &amp; ""'"", 0))"),"97")</f>
        <v>97</v>
      </c>
    </row>
    <row r="50" spans="1:14" ht="127.5" x14ac:dyDescent="0.25">
      <c r="A50" s="67" t="s">
        <v>359</v>
      </c>
      <c r="B50" s="52">
        <v>2013</v>
      </c>
      <c r="C50" s="53" t="s">
        <v>106</v>
      </c>
      <c r="D50" s="53" t="s">
        <v>360</v>
      </c>
      <c r="E50" s="54" t="s">
        <v>361</v>
      </c>
      <c r="F50" s="54" t="s">
        <v>362</v>
      </c>
      <c r="G50" s="54" t="s">
        <v>363</v>
      </c>
      <c r="H50" s="54" t="s">
        <v>364</v>
      </c>
      <c r="I50" s="54" t="s">
        <v>60</v>
      </c>
      <c r="J50" s="54" t="s">
        <v>144</v>
      </c>
      <c r="K50" s="54" t="s">
        <v>60</v>
      </c>
      <c r="L50" s="54"/>
      <c r="M50" s="54" t="s">
        <v>60</v>
      </c>
      <c r="N50" s="57" t="str">
        <f ca="1">IFERROR(__xludf.DUMMYFUNCTION("join("", "", query('Snowball (Gleison)'!A:D,""select A where D contains '"" &amp; upper(F50) &amp; ""'"", 0))"),"#N/A")</f>
        <v>#N/A</v>
      </c>
    </row>
    <row r="51" spans="1:14" ht="127.5" x14ac:dyDescent="0.25">
      <c r="A51" s="67" t="s">
        <v>365</v>
      </c>
      <c r="B51" s="52">
        <v>2013</v>
      </c>
      <c r="C51" s="65" t="s">
        <v>106</v>
      </c>
      <c r="D51" s="53" t="s">
        <v>366</v>
      </c>
      <c r="E51" s="54" t="s">
        <v>367</v>
      </c>
      <c r="F51" s="54" t="s">
        <v>368</v>
      </c>
      <c r="G51" s="54" t="s">
        <v>369</v>
      </c>
      <c r="H51" s="54" t="s">
        <v>370</v>
      </c>
      <c r="I51" s="54" t="s">
        <v>60</v>
      </c>
      <c r="J51" s="54" t="s">
        <v>144</v>
      </c>
      <c r="K51" s="54" t="s">
        <v>60</v>
      </c>
      <c r="L51" s="54"/>
      <c r="M51" s="54" t="s">
        <v>60</v>
      </c>
      <c r="N51" s="57" t="str">
        <f ca="1">IFERROR(__xludf.DUMMYFUNCTION("join("", "", query('Snowball (Gleison)'!A:D,""select A where D contains '"" &amp; upper(F51) &amp; ""'"", 0))"),"#N/A")</f>
        <v>#N/A</v>
      </c>
    </row>
    <row r="52" spans="1:14" ht="127.5" x14ac:dyDescent="0.25">
      <c r="A52" s="67" t="s">
        <v>371</v>
      </c>
      <c r="B52" s="52">
        <v>2013</v>
      </c>
      <c r="C52" s="65" t="s">
        <v>106</v>
      </c>
      <c r="D52" s="53" t="s">
        <v>372</v>
      </c>
      <c r="E52" s="54" t="s">
        <v>373</v>
      </c>
      <c r="F52" s="54" t="s">
        <v>374</v>
      </c>
      <c r="G52" s="54" t="s">
        <v>375</v>
      </c>
      <c r="H52" s="54" t="s">
        <v>376</v>
      </c>
      <c r="I52" s="54" t="s">
        <v>60</v>
      </c>
      <c r="J52" s="54" t="s">
        <v>144</v>
      </c>
      <c r="K52" s="54" t="s">
        <v>60</v>
      </c>
      <c r="L52" s="54"/>
      <c r="M52" s="54" t="s">
        <v>60</v>
      </c>
      <c r="N52" s="57" t="str">
        <f ca="1">IFERROR(__xludf.DUMMYFUNCTION("join("", "", query('Snowball (Gleison)'!A:D,""select A where D contains '"" &amp; upper(F52) &amp; ""'"", 0))"),"#N/A")</f>
        <v>#N/A</v>
      </c>
    </row>
    <row r="53" spans="1:14" ht="63.75" x14ac:dyDescent="0.25">
      <c r="A53" s="67" t="s">
        <v>377</v>
      </c>
      <c r="B53" s="52">
        <v>2013</v>
      </c>
      <c r="C53" s="65" t="s">
        <v>125</v>
      </c>
      <c r="D53" s="53" t="s">
        <v>378</v>
      </c>
      <c r="E53" s="54" t="s">
        <v>379</v>
      </c>
      <c r="F53" s="54" t="s">
        <v>380</v>
      </c>
      <c r="G53" s="54" t="s">
        <v>381</v>
      </c>
      <c r="H53" s="54" t="s">
        <v>382</v>
      </c>
      <c r="I53" s="55" t="s">
        <v>74</v>
      </c>
      <c r="J53" s="54"/>
      <c r="K53" s="54"/>
      <c r="L53" s="54"/>
      <c r="M53" s="54"/>
      <c r="N53" s="57" t="str">
        <f ca="1">IFERROR(__xludf.DUMMYFUNCTION("join("", "", query('Snowball (Gleison)'!A:D,""select A where D contains '"" &amp; upper(F53) &amp; ""'"", 0))"),"#N/A")</f>
        <v>#N/A</v>
      </c>
    </row>
    <row r="54" spans="1:14" ht="409.5" x14ac:dyDescent="0.25">
      <c r="A54" s="81"/>
      <c r="B54" s="70"/>
      <c r="C54" s="71"/>
      <c r="D54" s="71"/>
      <c r="E54" s="72"/>
      <c r="F54" s="72"/>
      <c r="G54" s="72"/>
      <c r="H54" s="72"/>
      <c r="I54" s="72"/>
      <c r="J54" s="72"/>
      <c r="K54" s="72"/>
      <c r="L54" s="72"/>
      <c r="M54" s="72"/>
      <c r="N54" s="57" t="str">
        <f ca="1">IFERROR(__xludf.DUMMYFUNCTION("join("", "", query('Snowball (Gleison)'!A:D,""select A where D contains '"" &amp; upper(F54) &amp; ""'"", 0))"),"1, 2, 3, 4, 5, 6, 7, 8, 9, 10, 11, 12, 13, 14, 15, 16, 17, 18, 22, 23, 24, 25, 27, 29, 31, 32, 33, 34, 35, 36, 38, 39, 40, 41, 42, 43, 44, 47, 48, 49, 51, 52, 53, 54, 55, 56, 57, 58, 59, 61, 62, 63, 64, 66, 68, 69, 71, 72, 76, 77, 78, 79, 82, 85, 86, 87, "&amp;"88, 91, 92, 93, 96, 97, 98, 99, 100, 101, 103, 105, 106, 107, 109, 110, 111, 112, 113, 114, 115, 116, 117, 118, 119, 120, 121, 122, 125, 126, 127, 128, 129, 130, 131, 132, 133, 134, 135, 136, 137, 138, 139, 140, 141, 142, 144, 145, 146, 147, 148, 149, 150"&amp;", 151, 153, 154, 156, 157, 158, 159, 160, 161, 162, 163, 166, 167, 168, 169, 170, 171, 172, 173, 174, 175, 176, 177, 178, 179, 180, 181, 182, 184, 187, 188, 190, 195, 196, 197, 200, 203, 204, 205, 206, 207, 211, 212, 213, 216, 217, 220, 221, 222, 223, 224"&amp;", 225, 226, 228, 229, 230, 231, 233, 234, 235, 236, 237, 240, 241, 243, 244, 245, 246, 249, 250, 251, 252, 253, 254, 255, 256, 257, 258, 259, 260, 263, 264, 265, 266, 267, 271, 272, 274, 275, 276")</f>
        <v>1, 2, 3, 4, 5, 6, 7, 8, 9, 10, 11, 12, 13, 14, 15, 16, 17, 18, 22, 23, 24, 25, 27, 29, 31, 32, 33, 34, 35, 36, 38, 39, 40, 41, 42, 43, 44, 47, 48, 49, 51, 52, 53, 54, 55, 56, 57, 58, 59, 61, 62, 63, 64, 66, 68, 69, 71, 72, 76, 77, 78, 79, 82, 85, 86, 87, 88, 91, 92, 93, 96, 97, 98, 99, 100, 101, 103, 105, 106, 107, 109, 110, 111, 112, 113, 114, 115, 116, 117, 118, 119, 120, 121, 122, 125, 126, 127, 128, 129, 130, 131, 132, 133, 134, 135, 136, 137, 138, 139, 140, 141, 142, 144, 145, 146, 147, 148, 149, 150, 151, 153, 154, 156, 157, 158, 159, 160, 161, 162, 163, 166, 167, 168, 169, 170, 171, 172, 173, 174, 175, 176, 177, 178, 179, 180, 181, 182, 184, 187, 188, 190, 195, 196, 197, 200, 203, 204, 205, 206, 207, 211, 212, 213, 216, 217, 220, 221, 222, 223, 224, 225, 226, 228, 229, 230, 231, 233, 234, 235, 236, 237, 240, 241, 243, 244, 245, 246, 249, 250, 251, 252, 253, 254, 255, 256, 257, 258, 259, 260, 263, 264, 265, 266, 267, 271, 272, 274, 275, 276</v>
      </c>
    </row>
    <row r="55" spans="1:14" ht="127.5" x14ac:dyDescent="0.25">
      <c r="A55" s="67" t="s">
        <v>383</v>
      </c>
      <c r="B55" s="52">
        <v>2012</v>
      </c>
      <c r="C55" s="53" t="s">
        <v>89</v>
      </c>
      <c r="D55" s="53" t="s">
        <v>384</v>
      </c>
      <c r="E55" s="54" t="s">
        <v>385</v>
      </c>
      <c r="F55" s="54" t="s">
        <v>386</v>
      </c>
      <c r="G55" s="54" t="s">
        <v>387</v>
      </c>
      <c r="H55" s="54" t="s">
        <v>388</v>
      </c>
      <c r="I55" s="54" t="s">
        <v>60</v>
      </c>
      <c r="J55" s="54" t="s">
        <v>144</v>
      </c>
      <c r="K55" s="54" t="s">
        <v>60</v>
      </c>
      <c r="L55" s="34"/>
      <c r="M55" s="34"/>
      <c r="N55" s="57" t="str">
        <f ca="1">IFERROR(__xludf.DUMMYFUNCTION("join("", "", query('Snowball (Gleison)'!A:D,""select A where D contains '"" &amp; upper(F55) &amp; ""'"", 0))"),"#N/A")</f>
        <v>#N/A</v>
      </c>
    </row>
    <row r="56" spans="1:14" ht="153" x14ac:dyDescent="0.25">
      <c r="A56" s="68" t="s">
        <v>389</v>
      </c>
      <c r="B56" s="52">
        <v>2012</v>
      </c>
      <c r="C56" s="53" t="s">
        <v>106</v>
      </c>
      <c r="D56" s="53" t="s">
        <v>390</v>
      </c>
      <c r="E56" s="54" t="s">
        <v>391</v>
      </c>
      <c r="F56" s="54" t="s">
        <v>392</v>
      </c>
      <c r="G56" s="54" t="s">
        <v>393</v>
      </c>
      <c r="H56" s="54" t="s">
        <v>394</v>
      </c>
      <c r="I56" s="54" t="s">
        <v>60</v>
      </c>
      <c r="J56" s="54" t="s">
        <v>144</v>
      </c>
      <c r="K56" s="54" t="s">
        <v>60</v>
      </c>
      <c r="L56" s="34"/>
      <c r="M56" s="34"/>
      <c r="N56" s="57" t="str">
        <f ca="1">IFERROR(__xludf.DUMMYFUNCTION("join("", "", query('Snowball (Gleison)'!A:D,""select A where D contains '"" &amp; upper(F56) &amp; ""'"", 0))"),"#N/A")</f>
        <v>#N/A</v>
      </c>
    </row>
    <row r="57" spans="1:14" ht="153" x14ac:dyDescent="0.25">
      <c r="A57" s="68" t="s">
        <v>395</v>
      </c>
      <c r="B57" s="64">
        <v>2012</v>
      </c>
      <c r="C57" s="65" t="s">
        <v>396</v>
      </c>
      <c r="D57" s="65" t="s">
        <v>397</v>
      </c>
      <c r="E57" s="66" t="s">
        <v>398</v>
      </c>
      <c r="F57" s="66" t="s">
        <v>399</v>
      </c>
      <c r="G57" s="34" t="s">
        <v>400</v>
      </c>
      <c r="H57" s="54" t="s">
        <v>401</v>
      </c>
      <c r="I57" s="54" t="s">
        <v>276</v>
      </c>
      <c r="J57" s="66" t="s">
        <v>402</v>
      </c>
      <c r="K57" s="54" t="s">
        <v>68</v>
      </c>
      <c r="L57" s="54"/>
      <c r="M57" s="54" t="s">
        <v>68</v>
      </c>
      <c r="N57" s="57" t="str">
        <f ca="1">IFERROR(__xludf.DUMMYFUNCTION("join("", "", query('Snowball (Gleison)'!A:D,""select A where D contains '"" &amp; upper(F57) &amp; ""'"", 0))"),"#N/A")</f>
        <v>#N/A</v>
      </c>
    </row>
    <row r="58" spans="1:14" ht="127.5" x14ac:dyDescent="0.25">
      <c r="A58" s="68" t="s">
        <v>403</v>
      </c>
      <c r="B58" s="64">
        <v>2012</v>
      </c>
      <c r="C58" s="65" t="s">
        <v>396</v>
      </c>
      <c r="D58" s="65" t="s">
        <v>404</v>
      </c>
      <c r="E58" s="66" t="s">
        <v>405</v>
      </c>
      <c r="F58" s="66" t="s">
        <v>406</v>
      </c>
      <c r="G58" s="34" t="s">
        <v>407</v>
      </c>
      <c r="H58" s="54" t="s">
        <v>408</v>
      </c>
      <c r="I58" s="54" t="s">
        <v>60</v>
      </c>
      <c r="J58" s="54" t="s">
        <v>144</v>
      </c>
      <c r="K58" s="54" t="s">
        <v>60</v>
      </c>
      <c r="L58" s="54"/>
      <c r="M58" s="54" t="s">
        <v>60</v>
      </c>
      <c r="N58" s="57" t="str">
        <f ca="1">IFERROR(__xludf.DUMMYFUNCTION("join("", "", query('Snowball (Gleison)'!A:D,""select A where D contains '"" &amp; upper(F58) &amp; ""'"", 0))"),"#N/A")</f>
        <v>#N/A</v>
      </c>
    </row>
    <row r="59" spans="1:14" ht="102" x14ac:dyDescent="0.25">
      <c r="A59" s="68" t="s">
        <v>409</v>
      </c>
      <c r="B59" s="58">
        <v>2012</v>
      </c>
      <c r="C59" s="59" t="s">
        <v>207</v>
      </c>
      <c r="D59" s="59" t="s">
        <v>410</v>
      </c>
      <c r="E59" s="60" t="s">
        <v>411</v>
      </c>
      <c r="F59" s="60" t="s">
        <v>412</v>
      </c>
      <c r="G59" s="38" t="s">
        <v>413</v>
      </c>
      <c r="H59" s="38" t="s">
        <v>164</v>
      </c>
      <c r="I59" s="38" t="s">
        <v>57</v>
      </c>
      <c r="J59" s="60"/>
      <c r="K59" s="80"/>
      <c r="L59" s="34"/>
      <c r="M59" s="54" t="s">
        <v>57</v>
      </c>
      <c r="N59" s="57" t="str">
        <f ca="1">IFERROR(__xludf.DUMMYFUNCTION("join("", "", query('Snowball (Gleison)'!A:D,""select A where D contains '"" &amp; upper(F59) &amp; ""'"", 0))"),"112")</f>
        <v>112</v>
      </c>
    </row>
    <row r="60" spans="1:14" ht="127.5" x14ac:dyDescent="0.25">
      <c r="A60" s="68" t="s">
        <v>414</v>
      </c>
      <c r="B60" s="82">
        <v>2012</v>
      </c>
      <c r="C60" s="59" t="s">
        <v>89</v>
      </c>
      <c r="D60" s="83" t="s">
        <v>415</v>
      </c>
      <c r="E60" s="75" t="s">
        <v>416</v>
      </c>
      <c r="F60" s="75" t="s">
        <v>417</v>
      </c>
      <c r="G60" s="75" t="s">
        <v>418</v>
      </c>
      <c r="H60" s="60" t="s">
        <v>317</v>
      </c>
      <c r="I60" s="75" t="s">
        <v>55</v>
      </c>
      <c r="J60" s="60"/>
      <c r="K60" s="80"/>
      <c r="L60" s="55"/>
      <c r="M60" s="55"/>
      <c r="N60" s="57" t="str">
        <f ca="1">IFERROR(__xludf.DUMMYFUNCTION("join("", "", query('Snowball (Gleison)'!A:D,""select A where D contains '"" &amp; upper(F60) &amp; ""'"", 0))"),"115")</f>
        <v>115</v>
      </c>
    </row>
    <row r="61" spans="1:14" ht="102" x14ac:dyDescent="0.25">
      <c r="A61" s="67" t="s">
        <v>419</v>
      </c>
      <c r="B61" s="52">
        <v>2012</v>
      </c>
      <c r="C61" s="53" t="s">
        <v>106</v>
      </c>
      <c r="D61" s="53" t="s">
        <v>420</v>
      </c>
      <c r="E61" s="54" t="s">
        <v>421</v>
      </c>
      <c r="F61" s="54" t="s">
        <v>422</v>
      </c>
      <c r="G61" s="54" t="s">
        <v>423</v>
      </c>
      <c r="H61" s="54" t="s">
        <v>424</v>
      </c>
      <c r="I61" s="54" t="s">
        <v>60</v>
      </c>
      <c r="J61" s="54" t="s">
        <v>144</v>
      </c>
      <c r="K61" s="54" t="s">
        <v>60</v>
      </c>
      <c r="L61" s="54"/>
      <c r="M61" s="54"/>
      <c r="N61" s="57" t="str">
        <f ca="1">IFERROR(__xludf.DUMMYFUNCTION("join("", "", query('Snowball (Gleison)'!A:D,""select A where D contains '"" &amp; upper(F61) &amp; ""'"", 0))"),"#N/A")</f>
        <v>#N/A</v>
      </c>
    </row>
    <row r="62" spans="1:14" ht="127.5" x14ac:dyDescent="0.25">
      <c r="A62" s="68" t="s">
        <v>425</v>
      </c>
      <c r="B62" s="52">
        <v>2012</v>
      </c>
      <c r="C62" s="53" t="s">
        <v>214</v>
      </c>
      <c r="D62" s="53" t="s">
        <v>426</v>
      </c>
      <c r="E62" s="54" t="s">
        <v>427</v>
      </c>
      <c r="F62" s="54" t="s">
        <v>428</v>
      </c>
      <c r="G62" s="54" t="s">
        <v>429</v>
      </c>
      <c r="H62" s="54" t="s">
        <v>430</v>
      </c>
      <c r="I62" s="54" t="s">
        <v>60</v>
      </c>
      <c r="J62" s="54" t="s">
        <v>144</v>
      </c>
      <c r="K62" s="54" t="s">
        <v>60</v>
      </c>
      <c r="L62" s="54"/>
      <c r="M62" s="54" t="s">
        <v>60</v>
      </c>
      <c r="N62" s="57" t="str">
        <f ca="1">IFERROR(__xludf.DUMMYFUNCTION("join("", "", query('Snowball (Gleison)'!A:D,""select A where D contains '"" &amp; upper(F62) &amp; ""'"", 0))"),"#N/A")</f>
        <v>#N/A</v>
      </c>
    </row>
    <row r="63" spans="1:14" ht="102" x14ac:dyDescent="0.25">
      <c r="A63" s="68" t="s">
        <v>431</v>
      </c>
      <c r="B63" s="64">
        <v>2012</v>
      </c>
      <c r="C63" s="65" t="s">
        <v>106</v>
      </c>
      <c r="D63" s="65" t="s">
        <v>432</v>
      </c>
      <c r="E63" s="66" t="s">
        <v>433</v>
      </c>
      <c r="F63" s="66" t="s">
        <v>434</v>
      </c>
      <c r="G63" s="54" t="s">
        <v>435</v>
      </c>
      <c r="H63" s="54" t="s">
        <v>436</v>
      </c>
      <c r="I63" s="54" t="s">
        <v>60</v>
      </c>
      <c r="J63" s="54" t="s">
        <v>144</v>
      </c>
      <c r="K63" s="54" t="s">
        <v>60</v>
      </c>
      <c r="L63" s="54"/>
      <c r="M63" s="54" t="s">
        <v>60</v>
      </c>
      <c r="N63" s="57" t="str">
        <f ca="1">IFERROR(__xludf.DUMMYFUNCTION("join("", "", query('Snowball (Gleison)'!A:D,""select A where D contains '"" &amp; upper(F63) &amp; ""'"", 0))"),"#N/A")</f>
        <v>#N/A</v>
      </c>
    </row>
    <row r="64" spans="1:14" ht="76.5" x14ac:dyDescent="0.25">
      <c r="A64" s="68" t="s">
        <v>437</v>
      </c>
      <c r="B64" s="58">
        <v>2012</v>
      </c>
      <c r="C64" s="59" t="s">
        <v>106</v>
      </c>
      <c r="D64" s="59" t="s">
        <v>438</v>
      </c>
      <c r="E64" s="60" t="s">
        <v>439</v>
      </c>
      <c r="F64" s="60" t="s">
        <v>440</v>
      </c>
      <c r="G64" s="60" t="s">
        <v>441</v>
      </c>
      <c r="H64" s="60" t="s">
        <v>442</v>
      </c>
      <c r="I64" s="80" t="s">
        <v>57</v>
      </c>
      <c r="J64" s="60"/>
      <c r="K64" s="80"/>
      <c r="L64" s="54" t="s">
        <v>443</v>
      </c>
      <c r="M64" s="54" t="s">
        <v>60</v>
      </c>
      <c r="N64" s="57" t="str">
        <f ca="1">IFERROR(__xludf.DUMMYFUNCTION("join("", "", query('Snowball (Gleison)'!A:D,""select A where D contains '"" &amp; upper(F64) &amp; ""'"", 0))"),"117")</f>
        <v>117</v>
      </c>
    </row>
    <row r="65" spans="1:14" ht="114.75" x14ac:dyDescent="0.25">
      <c r="A65" s="67" t="s">
        <v>444</v>
      </c>
      <c r="B65" s="64">
        <v>2012</v>
      </c>
      <c r="C65" s="65" t="s">
        <v>47</v>
      </c>
      <c r="D65" s="66" t="s">
        <v>445</v>
      </c>
      <c r="E65" s="66" t="s">
        <v>446</v>
      </c>
      <c r="F65" s="66" t="s">
        <v>447</v>
      </c>
      <c r="G65" s="54" t="s">
        <v>448</v>
      </c>
      <c r="H65" s="54" t="s">
        <v>449</v>
      </c>
      <c r="I65" s="54" t="s">
        <v>60</v>
      </c>
      <c r="J65" s="54" t="s">
        <v>450</v>
      </c>
      <c r="K65" s="54" t="s">
        <v>60</v>
      </c>
      <c r="L65" s="54"/>
      <c r="M65" s="54" t="s">
        <v>60</v>
      </c>
      <c r="N65" s="57" t="str">
        <f ca="1">IFERROR(__xludf.DUMMYFUNCTION("join("", "", query('Snowball (Gleison)'!A:D,""select A where D contains '"" &amp; upper(F65) &amp; ""'"", 0))"),"#N/A")</f>
        <v>#N/A</v>
      </c>
    </row>
    <row r="66" spans="1:14" ht="51" x14ac:dyDescent="0.25">
      <c r="A66" s="67" t="s">
        <v>451</v>
      </c>
      <c r="B66" s="58">
        <v>2012</v>
      </c>
      <c r="C66" s="59" t="s">
        <v>166</v>
      </c>
      <c r="D66" s="60" t="s">
        <v>445</v>
      </c>
      <c r="E66" s="60" t="s">
        <v>452</v>
      </c>
      <c r="F66" s="60" t="s">
        <v>453</v>
      </c>
      <c r="G66" s="60" t="s">
        <v>454</v>
      </c>
      <c r="H66" s="60" t="s">
        <v>455</v>
      </c>
      <c r="I66" s="38" t="s">
        <v>53</v>
      </c>
      <c r="J66" s="60"/>
      <c r="K66" s="80"/>
      <c r="L66" s="34"/>
      <c r="M66" s="54" t="s">
        <v>76</v>
      </c>
      <c r="N66" s="57" t="str">
        <f ca="1">IFERROR(__xludf.DUMMYFUNCTION("join("", "", query('Snowball (Gleison)'!A:D,""select A where D contains '"" &amp; upper(F66) &amp; ""'"", 0))"),"119")</f>
        <v>119</v>
      </c>
    </row>
    <row r="67" spans="1:14" ht="51" x14ac:dyDescent="0.25">
      <c r="A67" s="67" t="s">
        <v>456</v>
      </c>
      <c r="B67" s="58">
        <v>2012</v>
      </c>
      <c r="C67" s="59" t="s">
        <v>106</v>
      </c>
      <c r="D67" s="60" t="s">
        <v>457</v>
      </c>
      <c r="E67" s="60" t="s">
        <v>458</v>
      </c>
      <c r="F67" s="60" t="s">
        <v>459</v>
      </c>
      <c r="G67" s="60" t="s">
        <v>460</v>
      </c>
      <c r="H67" s="60" t="s">
        <v>317</v>
      </c>
      <c r="I67" s="38" t="s">
        <v>55</v>
      </c>
      <c r="J67" s="60"/>
      <c r="K67" s="80"/>
      <c r="L67" s="78" t="s">
        <v>461</v>
      </c>
      <c r="M67" s="79"/>
      <c r="N67" s="57" t="str">
        <f ca="1">IFERROR(__xludf.DUMMYFUNCTION("join("", "", query('Snowball (Gleison)'!A:D,""select A where D contains '"" &amp; upper(F67) &amp; ""'"", 0))"),"#N/A")</f>
        <v>#N/A</v>
      </c>
    </row>
    <row r="68" spans="1:14" ht="38.25" x14ac:dyDescent="0.25">
      <c r="A68" s="67" t="s">
        <v>462</v>
      </c>
      <c r="B68" s="58">
        <v>2012</v>
      </c>
      <c r="C68" s="59" t="s">
        <v>146</v>
      </c>
      <c r="D68" s="60" t="s">
        <v>463</v>
      </c>
      <c r="E68" s="60" t="s">
        <v>464</v>
      </c>
      <c r="F68" s="60" t="s">
        <v>465</v>
      </c>
      <c r="G68" s="38" t="s">
        <v>466</v>
      </c>
      <c r="H68" s="38" t="s">
        <v>164</v>
      </c>
      <c r="I68" s="38" t="s">
        <v>57</v>
      </c>
      <c r="J68" s="60"/>
      <c r="K68" s="80"/>
      <c r="L68" s="34"/>
      <c r="M68" s="54" t="s">
        <v>57</v>
      </c>
      <c r="N68" s="57" t="str">
        <f ca="1">IFERROR(__xludf.DUMMYFUNCTION("join("", "", query('Snowball (Gleison)'!A:D,""select A where D contains '"" &amp; upper(F68) &amp; ""'"", 0))"),"122")</f>
        <v>122</v>
      </c>
    </row>
    <row r="69" spans="1:14" ht="140.25" x14ac:dyDescent="0.25">
      <c r="A69" s="67" t="s">
        <v>467</v>
      </c>
      <c r="B69" s="52">
        <v>2012</v>
      </c>
      <c r="C69" s="53" t="s">
        <v>47</v>
      </c>
      <c r="D69" s="54" t="s">
        <v>468</v>
      </c>
      <c r="E69" s="54" t="s">
        <v>469</v>
      </c>
      <c r="F69" s="54" t="s">
        <v>470</v>
      </c>
      <c r="G69" s="54" t="s">
        <v>471</v>
      </c>
      <c r="H69" s="54" t="s">
        <v>472</v>
      </c>
      <c r="I69" s="54" t="s">
        <v>60</v>
      </c>
      <c r="J69" s="54" t="s">
        <v>450</v>
      </c>
      <c r="K69" s="54" t="s">
        <v>60</v>
      </c>
      <c r="L69" s="34"/>
      <c r="M69" s="54" t="s">
        <v>76</v>
      </c>
      <c r="N69" s="57" t="str">
        <f ca="1">IFERROR(__xludf.DUMMYFUNCTION("join("", "", query('Snowball (Gleison)'!A:D,""select A where D contains '"" &amp; upper(F69) &amp; ""'"", 0))"),"#N/A")</f>
        <v>#N/A</v>
      </c>
    </row>
    <row r="70" spans="1:14" ht="102" x14ac:dyDescent="0.25">
      <c r="A70" s="67" t="s">
        <v>473</v>
      </c>
      <c r="B70" s="58">
        <v>2012</v>
      </c>
      <c r="C70" s="59" t="s">
        <v>166</v>
      </c>
      <c r="D70" s="60" t="s">
        <v>474</v>
      </c>
      <c r="E70" s="60" t="s">
        <v>475</v>
      </c>
      <c r="F70" s="60" t="s">
        <v>476</v>
      </c>
      <c r="G70" s="38" t="s">
        <v>477</v>
      </c>
      <c r="H70" s="60" t="s">
        <v>478</v>
      </c>
      <c r="I70" s="38" t="s">
        <v>55</v>
      </c>
      <c r="J70" s="60"/>
      <c r="K70" s="80"/>
      <c r="L70" s="34"/>
      <c r="M70" s="54" t="s">
        <v>76</v>
      </c>
      <c r="N70" s="57" t="str">
        <f ca="1">IFERROR(__xludf.DUMMYFUNCTION("join("", "", query('Snowball (Gleison)'!A:D,""select A where D contains '"" &amp; upper(F70) &amp; ""'"", 0))"),"133")</f>
        <v>133</v>
      </c>
    </row>
    <row r="71" spans="1:14" ht="140.25" x14ac:dyDescent="0.25">
      <c r="A71" s="67" t="s">
        <v>479</v>
      </c>
      <c r="B71" s="52">
        <v>2012</v>
      </c>
      <c r="C71" s="53" t="s">
        <v>396</v>
      </c>
      <c r="D71" s="54" t="s">
        <v>480</v>
      </c>
      <c r="E71" s="54" t="s">
        <v>481</v>
      </c>
      <c r="F71" s="54" t="s">
        <v>482</v>
      </c>
      <c r="G71" s="34" t="s">
        <v>483</v>
      </c>
      <c r="H71" s="54" t="s">
        <v>484</v>
      </c>
      <c r="I71" s="54" t="s">
        <v>60</v>
      </c>
      <c r="J71" s="54" t="s">
        <v>450</v>
      </c>
      <c r="K71" s="54" t="s">
        <v>60</v>
      </c>
      <c r="L71" s="78" t="s">
        <v>485</v>
      </c>
      <c r="M71" s="79"/>
      <c r="N71" s="57" t="str">
        <f ca="1">IFERROR(__xludf.DUMMYFUNCTION("join("", "", query('Snowball (Gleison)'!A:D,""select A where D contains '"" &amp; upper(F71) &amp; ""'"", 0))"),"#N/A")</f>
        <v>#N/A</v>
      </c>
    </row>
    <row r="72" spans="1:14" ht="51" x14ac:dyDescent="0.25">
      <c r="A72" s="67" t="s">
        <v>486</v>
      </c>
      <c r="B72" s="58">
        <v>2012</v>
      </c>
      <c r="C72" s="59" t="s">
        <v>396</v>
      </c>
      <c r="D72" s="60" t="s">
        <v>487</v>
      </c>
      <c r="E72" s="60" t="s">
        <v>488</v>
      </c>
      <c r="F72" s="60" t="s">
        <v>489</v>
      </c>
      <c r="G72" s="60" t="s">
        <v>490</v>
      </c>
      <c r="H72" s="60" t="s">
        <v>317</v>
      </c>
      <c r="I72" s="38" t="s">
        <v>55</v>
      </c>
      <c r="J72" s="60"/>
      <c r="K72" s="80"/>
      <c r="L72" s="54" t="s">
        <v>491</v>
      </c>
      <c r="M72" s="54" t="s">
        <v>60</v>
      </c>
      <c r="N72" s="57" t="str">
        <f ca="1">IFERROR(__xludf.DUMMYFUNCTION("join("", "", query('Snowball (Gleison)'!A:D,""select A where D contains '"" &amp; upper(F72) &amp; ""'"", 0))"),"#N/A")</f>
        <v>#N/A</v>
      </c>
    </row>
    <row r="73" spans="1:14" ht="127.5" x14ac:dyDescent="0.25">
      <c r="A73" s="67" t="s">
        <v>492</v>
      </c>
      <c r="B73" s="84">
        <v>2012</v>
      </c>
      <c r="C73" s="53" t="s">
        <v>493</v>
      </c>
      <c r="D73" s="55" t="s">
        <v>494</v>
      </c>
      <c r="E73" s="55" t="s">
        <v>495</v>
      </c>
      <c r="F73" s="55" t="s">
        <v>496</v>
      </c>
      <c r="G73" s="55" t="s">
        <v>497</v>
      </c>
      <c r="H73" s="54" t="s">
        <v>498</v>
      </c>
      <c r="I73" s="54" t="s">
        <v>60</v>
      </c>
      <c r="J73" s="54" t="s">
        <v>450</v>
      </c>
      <c r="K73" s="54" t="s">
        <v>60</v>
      </c>
      <c r="L73" s="34"/>
      <c r="M73" s="55"/>
      <c r="N73" s="57" t="str">
        <f ca="1">IFERROR(__xludf.DUMMYFUNCTION("join("", "", query('Snowball (Gleison)'!A:D,""select A where D contains '"" &amp; upper(F73) &amp; ""'"", 0))"),"#N/A")</f>
        <v>#N/A</v>
      </c>
    </row>
    <row r="74" spans="1:14" ht="63.75" x14ac:dyDescent="0.25">
      <c r="A74" s="67" t="s">
        <v>499</v>
      </c>
      <c r="B74" s="58">
        <v>2012</v>
      </c>
      <c r="C74" s="59" t="s">
        <v>106</v>
      </c>
      <c r="D74" s="60" t="s">
        <v>500</v>
      </c>
      <c r="E74" s="60" t="s">
        <v>501</v>
      </c>
      <c r="F74" s="60" t="s">
        <v>502</v>
      </c>
      <c r="G74" s="60" t="s">
        <v>503</v>
      </c>
      <c r="H74" s="60" t="s">
        <v>317</v>
      </c>
      <c r="I74" s="38" t="s">
        <v>55</v>
      </c>
      <c r="J74" s="60"/>
      <c r="K74" s="80"/>
      <c r="L74" s="34"/>
      <c r="M74" s="54" t="s">
        <v>55</v>
      </c>
      <c r="N74" s="57" t="str">
        <f ca="1">IFERROR(__xludf.DUMMYFUNCTION("join("", "", query('Snowball (Gleison)'!A:D,""select A where D contains '"" &amp; upper(F74) &amp; ""'"", 0))"),"144")</f>
        <v>144</v>
      </c>
    </row>
    <row r="75" spans="1:14" ht="51" x14ac:dyDescent="0.25">
      <c r="A75" s="67" t="s">
        <v>504</v>
      </c>
      <c r="B75" s="58">
        <v>2012</v>
      </c>
      <c r="C75" s="59" t="s">
        <v>106</v>
      </c>
      <c r="D75" s="60" t="s">
        <v>505</v>
      </c>
      <c r="E75" s="60" t="s">
        <v>506</v>
      </c>
      <c r="F75" s="60" t="s">
        <v>507</v>
      </c>
      <c r="G75" s="60" t="s">
        <v>508</v>
      </c>
      <c r="H75" s="60" t="s">
        <v>442</v>
      </c>
      <c r="I75" s="80" t="s">
        <v>57</v>
      </c>
      <c r="J75" s="60"/>
      <c r="K75" s="80"/>
      <c r="L75" s="54" t="s">
        <v>509</v>
      </c>
      <c r="M75" s="54" t="s">
        <v>76</v>
      </c>
      <c r="N75" s="57" t="str">
        <f ca="1">IFERROR(__xludf.DUMMYFUNCTION("join("", "", query('Snowball (Gleison)'!A:D,""select A where D contains '"" &amp; upper(F75) &amp; ""'"", 0))"),"#N/A")</f>
        <v>#N/A</v>
      </c>
    </row>
    <row r="76" spans="1:14" ht="114.75" x14ac:dyDescent="0.25">
      <c r="A76" s="67" t="s">
        <v>510</v>
      </c>
      <c r="B76" s="64">
        <v>2012</v>
      </c>
      <c r="C76" s="65" t="s">
        <v>125</v>
      </c>
      <c r="D76" s="66" t="s">
        <v>511</v>
      </c>
      <c r="E76" s="66" t="s">
        <v>512</v>
      </c>
      <c r="F76" s="66" t="s">
        <v>513</v>
      </c>
      <c r="G76" s="66" t="s">
        <v>514</v>
      </c>
      <c r="H76" s="54" t="s">
        <v>515</v>
      </c>
      <c r="I76" s="54" t="s">
        <v>60</v>
      </c>
      <c r="J76" s="73"/>
      <c r="K76" s="73"/>
      <c r="L76" s="73"/>
      <c r="M76" s="73"/>
      <c r="N76" s="57" t="str">
        <f ca="1">IFERROR(__xludf.DUMMYFUNCTION("join("", "", query('Snowball (Gleison)'!A:D,""select A where D contains '"" &amp; upper(F76) &amp; ""'"", 0))"),"#N/A")</f>
        <v>#N/A</v>
      </c>
    </row>
    <row r="77" spans="1:14" ht="38.25" x14ac:dyDescent="0.25">
      <c r="A77" s="67" t="s">
        <v>516</v>
      </c>
      <c r="B77" s="58">
        <v>2012</v>
      </c>
      <c r="C77" s="59" t="s">
        <v>214</v>
      </c>
      <c r="D77" s="60" t="s">
        <v>517</v>
      </c>
      <c r="E77" s="60" t="s">
        <v>518</v>
      </c>
      <c r="F77" s="60" t="s">
        <v>88</v>
      </c>
      <c r="G77" s="60" t="s">
        <v>519</v>
      </c>
      <c r="H77" s="60" t="s">
        <v>520</v>
      </c>
      <c r="I77" s="38" t="s">
        <v>53</v>
      </c>
      <c r="J77" s="38" t="s">
        <v>521</v>
      </c>
      <c r="K77" s="38" t="s">
        <v>53</v>
      </c>
      <c r="L77" s="34"/>
      <c r="M77" s="34"/>
      <c r="N77" s="57" t="str">
        <f ca="1">IFERROR(__xludf.DUMMYFUNCTION("join("", "", query('Snowball (Gleison)'!A:D,""select A where D contains '"" &amp; upper(F77) &amp; ""'"", 0))"),"147")</f>
        <v>147</v>
      </c>
    </row>
    <row r="78" spans="1:14" ht="409.5" x14ac:dyDescent="0.25">
      <c r="A78" s="81"/>
      <c r="B78" s="70"/>
      <c r="C78" s="71"/>
      <c r="D78" s="71"/>
      <c r="E78" s="72"/>
      <c r="F78" s="72"/>
      <c r="G78" s="72"/>
      <c r="H78" s="72"/>
      <c r="I78" s="72"/>
      <c r="J78" s="72"/>
      <c r="K78" s="72"/>
      <c r="L78" s="72"/>
      <c r="M78" s="72"/>
      <c r="N78" s="57" t="str">
        <f ca="1">IFERROR(__xludf.DUMMYFUNCTION("join("", "", query('Snowball (Gleison)'!A:D,""select A where D contains '"" &amp; upper(F78) &amp; ""'"", 0))"),"1, 2, 3, 4, 5, 6, 7, 8, 9, 10, 11, 12, 13, 14, 15, 16, 17, 18, 22, 23, 24, 25, 27, 29, 31, 32, 33, 34, 35, 36, 38, 39, 40, 41, 42, 43, 44, 47, 48, 49, 51, 52, 53, 54, 55, 56, 57, 58, 59, 61, 62, 63, 64, 66, 68, 69, 71, 72, 76, 77, 78, 79, 82, 85, 86, 87, "&amp;"88, 91, 92, 93, 96, 97, 98, 99, 100, 101, 103, 105, 106, 107, 109, 110, 111, 112, 113, 114, 115, 116, 117, 118, 119, 120, 121, 122, 125, 126, 127, 128, 129, 130, 131, 132, 133, 134, 135, 136, 137, 138, 139, 140, 141, 142, 144, 145, 146, 147, 148, 149, 150"&amp;", 151, 153, 154, 156, 157, 158, 159, 160, 161, 162, 163, 166, 167, 168, 169, 170, 171, 172, 173, 174, 175, 176, 177, 178, 179, 180, 181, 182, 184, 187, 188, 190, 195, 196, 197, 200, 203, 204, 205, 206, 207, 211, 212, 213, 216, 217, 220, 221, 222, 223, 224"&amp;", 225, 226, 228, 229, 230, 231, 233, 234, 235, 236, 237, 240, 241, 243, 244, 245, 246, 249, 250, 251, 252, 253, 254, 255, 256, 257, 258, 259, 260, 263, 264, 265, 266, 267, 271, 272, 274, 275, 276")</f>
        <v>1, 2, 3, 4, 5, 6, 7, 8, 9, 10, 11, 12, 13, 14, 15, 16, 17, 18, 22, 23, 24, 25, 27, 29, 31, 32, 33, 34, 35, 36, 38, 39, 40, 41, 42, 43, 44, 47, 48, 49, 51, 52, 53, 54, 55, 56, 57, 58, 59, 61, 62, 63, 64, 66, 68, 69, 71, 72, 76, 77, 78, 79, 82, 85, 86, 87, 88, 91, 92, 93, 96, 97, 98, 99, 100, 101, 103, 105, 106, 107, 109, 110, 111, 112, 113, 114, 115, 116, 117, 118, 119, 120, 121, 122, 125, 126, 127, 128, 129, 130, 131, 132, 133, 134, 135, 136, 137, 138, 139, 140, 141, 142, 144, 145, 146, 147, 148, 149, 150, 151, 153, 154, 156, 157, 158, 159, 160, 161, 162, 163, 166, 167, 168, 169, 170, 171, 172, 173, 174, 175, 176, 177, 178, 179, 180, 181, 182, 184, 187, 188, 190, 195, 196, 197, 200, 203, 204, 205, 206, 207, 211, 212, 213, 216, 217, 220, 221, 222, 223, 224, 225, 226, 228, 229, 230, 231, 233, 234, 235, 236, 237, 240, 241, 243, 244, 245, 246, 249, 250, 251, 252, 253, 254, 255, 256, 257, 258, 259, 260, 263, 264, 265, 266, 267, 271, 272, 274, 275, 276</v>
      </c>
    </row>
    <row r="79" spans="1:14" ht="63.75" x14ac:dyDescent="0.25">
      <c r="A79" s="68" t="s">
        <v>522</v>
      </c>
      <c r="B79" s="58">
        <v>2011</v>
      </c>
      <c r="C79" s="59" t="s">
        <v>106</v>
      </c>
      <c r="D79" s="60" t="s">
        <v>523</v>
      </c>
      <c r="E79" s="60" t="s">
        <v>524</v>
      </c>
      <c r="F79" s="60" t="s">
        <v>525</v>
      </c>
      <c r="G79" s="60" t="s">
        <v>526</v>
      </c>
      <c r="H79" s="38" t="s">
        <v>164</v>
      </c>
      <c r="I79" s="38" t="s">
        <v>57</v>
      </c>
      <c r="J79" s="60"/>
      <c r="K79" s="80"/>
      <c r="L79" s="74"/>
      <c r="M79" s="54" t="s">
        <v>57</v>
      </c>
      <c r="N79" s="57" t="str">
        <f ca="1">IFERROR(__xludf.DUMMYFUNCTION("join("", "", query('Snowball (Gleison)'!A:D,""select A where D contains '"" &amp; upper(F79) &amp; ""'"", 0))"),"#N/A")</f>
        <v>#N/A</v>
      </c>
    </row>
    <row r="80" spans="1:14" ht="102" x14ac:dyDescent="0.25">
      <c r="A80" s="68" t="s">
        <v>527</v>
      </c>
      <c r="B80" s="52">
        <v>2011</v>
      </c>
      <c r="C80" s="53" t="s">
        <v>47</v>
      </c>
      <c r="D80" s="54" t="s">
        <v>528</v>
      </c>
      <c r="E80" s="54" t="s">
        <v>529</v>
      </c>
      <c r="F80" s="54" t="s">
        <v>530</v>
      </c>
      <c r="G80" s="54" t="s">
        <v>531</v>
      </c>
      <c r="H80" s="54" t="s">
        <v>532</v>
      </c>
      <c r="I80" s="54" t="s">
        <v>60</v>
      </c>
      <c r="J80" s="54" t="s">
        <v>144</v>
      </c>
      <c r="K80" s="54" t="s">
        <v>60</v>
      </c>
      <c r="L80" s="54"/>
      <c r="M80" s="54" t="s">
        <v>60</v>
      </c>
      <c r="N80" s="57" t="str">
        <f ca="1">IFERROR(__xludf.DUMMYFUNCTION("join("", "", query('Snowball (Gleison)'!A:D,""select A where D contains '"" &amp; upper(F80) &amp; ""'"", 0))"),"#N/A")</f>
        <v>#N/A</v>
      </c>
    </row>
    <row r="81" spans="1:14" ht="89.25" x14ac:dyDescent="0.25">
      <c r="A81" s="68" t="s">
        <v>533</v>
      </c>
      <c r="B81" s="82">
        <v>2011</v>
      </c>
      <c r="C81" s="59" t="s">
        <v>336</v>
      </c>
      <c r="D81" s="75" t="s">
        <v>534</v>
      </c>
      <c r="E81" s="75" t="s">
        <v>535</v>
      </c>
      <c r="F81" s="75" t="s">
        <v>536</v>
      </c>
      <c r="G81" s="75" t="s">
        <v>537</v>
      </c>
      <c r="H81" s="75" t="s">
        <v>229</v>
      </c>
      <c r="I81" s="38" t="s">
        <v>51</v>
      </c>
      <c r="J81" s="60"/>
      <c r="K81" s="80"/>
      <c r="L81" s="55"/>
      <c r="M81" s="55"/>
      <c r="N81" s="57" t="str">
        <f ca="1">IFERROR(__xludf.DUMMYFUNCTION("join("", "", query('Snowball (Gleison)'!A:D,""select A where D contains '"" &amp; upper(F81) &amp; ""'"", 0))"),"#N/A")</f>
        <v>#N/A</v>
      </c>
    </row>
    <row r="82" spans="1:14" ht="127.5" x14ac:dyDescent="0.25">
      <c r="A82" s="67" t="s">
        <v>538</v>
      </c>
      <c r="B82" s="52">
        <v>2011</v>
      </c>
      <c r="C82" s="53" t="s">
        <v>125</v>
      </c>
      <c r="D82" s="54" t="s">
        <v>539</v>
      </c>
      <c r="E82" s="54" t="s">
        <v>540</v>
      </c>
      <c r="F82" s="54" t="s">
        <v>541</v>
      </c>
      <c r="G82" s="54" t="s">
        <v>542</v>
      </c>
      <c r="H82" s="54" t="s">
        <v>543</v>
      </c>
      <c r="I82" s="54" t="s">
        <v>60</v>
      </c>
      <c r="J82" s="54"/>
      <c r="K82" s="54"/>
      <c r="L82" s="55"/>
      <c r="M82" s="55"/>
      <c r="N82" s="57" t="str">
        <f ca="1">IFERROR(__xludf.DUMMYFUNCTION("join("", "", query('Snowball (Gleison)'!A:D,""select A where D contains '"" &amp; upper(F82) &amp; ""'"", 0))"),"#N/A")</f>
        <v>#N/A</v>
      </c>
    </row>
    <row r="83" spans="1:14" ht="102" x14ac:dyDescent="0.25">
      <c r="A83" s="67" t="s">
        <v>544</v>
      </c>
      <c r="B83" s="84">
        <v>2011</v>
      </c>
      <c r="C83" s="53" t="s">
        <v>493</v>
      </c>
      <c r="D83" s="55" t="s">
        <v>545</v>
      </c>
      <c r="E83" s="55" t="s">
        <v>546</v>
      </c>
      <c r="F83" s="55" t="s">
        <v>547</v>
      </c>
      <c r="G83" s="55" t="s">
        <v>548</v>
      </c>
      <c r="H83" s="54" t="s">
        <v>549</v>
      </c>
      <c r="I83" s="54" t="s">
        <v>60</v>
      </c>
      <c r="J83" s="54" t="s">
        <v>450</v>
      </c>
      <c r="K83" s="54" t="s">
        <v>60</v>
      </c>
      <c r="L83" s="55"/>
      <c r="M83" s="55"/>
      <c r="N83" s="57" t="str">
        <f ca="1">IFERROR(__xludf.DUMMYFUNCTION("join("", "", query('Snowball (Gleison)'!A:D,""select A where D contains '"" &amp; upper(F83) &amp; ""'"", 0))"),"#N/A")</f>
        <v>#N/A</v>
      </c>
    </row>
    <row r="84" spans="1:14" ht="63.75" x14ac:dyDescent="0.25">
      <c r="A84" s="67" t="s">
        <v>550</v>
      </c>
      <c r="B84" s="58">
        <v>2011</v>
      </c>
      <c r="C84" s="59" t="s">
        <v>214</v>
      </c>
      <c r="D84" s="60" t="s">
        <v>551</v>
      </c>
      <c r="E84" s="60" t="s">
        <v>552</v>
      </c>
      <c r="F84" s="60" t="s">
        <v>553</v>
      </c>
      <c r="G84" s="60" t="s">
        <v>554</v>
      </c>
      <c r="H84" s="60" t="s">
        <v>442</v>
      </c>
      <c r="I84" s="80" t="s">
        <v>57</v>
      </c>
      <c r="J84" s="60"/>
      <c r="K84" s="80"/>
      <c r="L84" s="54" t="s">
        <v>555</v>
      </c>
      <c r="M84" s="54" t="s">
        <v>76</v>
      </c>
      <c r="N84" s="57" t="str">
        <f ca="1">IFERROR(__xludf.DUMMYFUNCTION("join("", "", query('Snowball (Gleison)'!A:D,""select A where D contains '"" &amp; upper(F84) &amp; ""'"", 0))"),"#N/A")</f>
        <v>#N/A</v>
      </c>
    </row>
    <row r="85" spans="1:14" ht="63.75" x14ac:dyDescent="0.25">
      <c r="A85" s="67" t="s">
        <v>556</v>
      </c>
      <c r="B85" s="58">
        <v>2011</v>
      </c>
      <c r="C85" s="59" t="s">
        <v>146</v>
      </c>
      <c r="D85" s="60" t="s">
        <v>557</v>
      </c>
      <c r="E85" s="60" t="s">
        <v>558</v>
      </c>
      <c r="F85" s="60" t="s">
        <v>91</v>
      </c>
      <c r="G85" s="60" t="s">
        <v>559</v>
      </c>
      <c r="H85" s="38" t="s">
        <v>229</v>
      </c>
      <c r="I85" s="38" t="s">
        <v>51</v>
      </c>
      <c r="J85" s="60"/>
      <c r="K85" s="80"/>
      <c r="L85" s="74"/>
      <c r="M85" s="74"/>
      <c r="N85" s="57" t="str">
        <f ca="1">IFERROR(__xludf.DUMMYFUNCTION("join("", "", query('Snowball (Gleison)'!A:D,""select A where D contains '"" &amp; upper(F85) &amp; ""'"", 0))"),"149")</f>
        <v>149</v>
      </c>
    </row>
    <row r="86" spans="1:14" ht="153" x14ac:dyDescent="0.25">
      <c r="A86" s="67" t="s">
        <v>560</v>
      </c>
      <c r="B86" s="52">
        <v>2011</v>
      </c>
      <c r="C86" s="53" t="s">
        <v>106</v>
      </c>
      <c r="D86" s="54" t="s">
        <v>561</v>
      </c>
      <c r="E86" s="54" t="s">
        <v>562</v>
      </c>
      <c r="F86" s="54" t="s">
        <v>563</v>
      </c>
      <c r="G86" s="54" t="s">
        <v>564</v>
      </c>
      <c r="H86" s="54" t="s">
        <v>565</v>
      </c>
      <c r="I86" s="54" t="s">
        <v>60</v>
      </c>
      <c r="J86" s="54" t="s">
        <v>566</v>
      </c>
      <c r="K86" s="54" t="s">
        <v>60</v>
      </c>
      <c r="L86" s="54"/>
      <c r="M86" s="54" t="s">
        <v>60</v>
      </c>
      <c r="N86" s="57" t="str">
        <f ca="1">IFERROR(__xludf.DUMMYFUNCTION("join("", "", query('Snowball (Gleison)'!A:D,""select A where D contains '"" &amp; upper(F86) &amp; ""'"", 0))"),"#N/A")</f>
        <v>#N/A</v>
      </c>
    </row>
    <row r="87" spans="1:14" ht="127.5" x14ac:dyDescent="0.25">
      <c r="A87" s="67" t="s">
        <v>567</v>
      </c>
      <c r="B87" s="58">
        <v>2011</v>
      </c>
      <c r="C87" s="59" t="s">
        <v>214</v>
      </c>
      <c r="D87" s="60" t="s">
        <v>568</v>
      </c>
      <c r="E87" s="60" t="s">
        <v>569</v>
      </c>
      <c r="F87" s="60" t="s">
        <v>570</v>
      </c>
      <c r="G87" s="60" t="s">
        <v>571</v>
      </c>
      <c r="H87" s="60" t="s">
        <v>317</v>
      </c>
      <c r="I87" s="38" t="s">
        <v>55</v>
      </c>
      <c r="J87" s="60"/>
      <c r="K87" s="80"/>
      <c r="L87" s="78" t="s">
        <v>509</v>
      </c>
      <c r="M87" s="85"/>
      <c r="N87" s="57" t="str">
        <f ca="1">IFERROR(__xludf.DUMMYFUNCTION("join("", "", query('Snowball (Gleison)'!A:D,""select A where D contains '"" &amp; upper(F87) &amp; ""'"", 0))"),"#N/A")</f>
        <v>#N/A</v>
      </c>
    </row>
    <row r="88" spans="1:14" ht="140.25" x14ac:dyDescent="0.25">
      <c r="A88" s="67" t="s">
        <v>572</v>
      </c>
      <c r="B88" s="52">
        <v>2011</v>
      </c>
      <c r="C88" s="53" t="s">
        <v>166</v>
      </c>
      <c r="D88" s="54" t="s">
        <v>573</v>
      </c>
      <c r="E88" s="54" t="s">
        <v>574</v>
      </c>
      <c r="F88" s="54" t="s">
        <v>575</v>
      </c>
      <c r="G88" s="54" t="s">
        <v>576</v>
      </c>
      <c r="H88" s="54" t="s">
        <v>577</v>
      </c>
      <c r="I88" s="54" t="s">
        <v>68</v>
      </c>
      <c r="J88" s="54" t="s">
        <v>578</v>
      </c>
      <c r="K88" s="54" t="s">
        <v>68</v>
      </c>
      <c r="L88" s="54"/>
      <c r="M88" s="54" t="s">
        <v>68</v>
      </c>
      <c r="N88" s="57" t="str">
        <f ca="1">IFERROR(__xludf.DUMMYFUNCTION("join("", "", query('Snowball (Gleison)'!A:D,""select A where D contains '"" &amp; upper(F88) &amp; ""'"", 0))"),"#N/A")</f>
        <v>#N/A</v>
      </c>
    </row>
    <row r="89" spans="1:14" ht="51" x14ac:dyDescent="0.25">
      <c r="A89" s="67" t="s">
        <v>579</v>
      </c>
      <c r="B89" s="59">
        <v>2011</v>
      </c>
      <c r="C89" s="59" t="s">
        <v>125</v>
      </c>
      <c r="D89" s="60" t="s">
        <v>580</v>
      </c>
      <c r="E89" s="60" t="s">
        <v>581</v>
      </c>
      <c r="F89" s="60" t="s">
        <v>582</v>
      </c>
      <c r="G89" s="60" t="s">
        <v>583</v>
      </c>
      <c r="H89" s="38" t="s">
        <v>164</v>
      </c>
      <c r="I89" s="38" t="s">
        <v>57</v>
      </c>
      <c r="J89" s="54"/>
      <c r="K89" s="54"/>
      <c r="L89" s="55"/>
      <c r="M89" s="55"/>
      <c r="N89" s="57" t="str">
        <f ca="1">IFERROR(__xludf.DUMMYFUNCTION("join("", "", query('Snowball (Gleison)'!A:D,""select A where D contains '"" &amp; upper(F89) &amp; ""'"", 0))"),"153")</f>
        <v>153</v>
      </c>
    </row>
    <row r="90" spans="1:14" ht="114.75" x14ac:dyDescent="0.25">
      <c r="A90" s="67" t="s">
        <v>584</v>
      </c>
      <c r="B90" s="86">
        <v>2011</v>
      </c>
      <c r="C90" s="53" t="s">
        <v>89</v>
      </c>
      <c r="D90" s="55" t="s">
        <v>585</v>
      </c>
      <c r="E90" s="55" t="s">
        <v>586</v>
      </c>
      <c r="F90" s="55" t="s">
        <v>587</v>
      </c>
      <c r="G90" s="54" t="s">
        <v>588</v>
      </c>
      <c r="H90" s="54" t="s">
        <v>589</v>
      </c>
      <c r="I90" s="54" t="s">
        <v>60</v>
      </c>
      <c r="J90" s="54" t="s">
        <v>144</v>
      </c>
      <c r="K90" s="54" t="s">
        <v>60</v>
      </c>
      <c r="L90" s="55"/>
      <c r="M90" s="55"/>
      <c r="N90" s="57" t="str">
        <f ca="1">IFERROR(__xludf.DUMMYFUNCTION("join("", "", query('Snowball (Gleison)'!A:D,""select A where D contains '"" &amp; upper(F90) &amp; ""'"", 0))"),"#N/A")</f>
        <v>#N/A</v>
      </c>
    </row>
    <row r="91" spans="1:14" ht="38.25" x14ac:dyDescent="0.25">
      <c r="A91" s="67" t="s">
        <v>590</v>
      </c>
      <c r="B91" s="59">
        <v>2011</v>
      </c>
      <c r="C91" s="59" t="s">
        <v>106</v>
      </c>
      <c r="D91" s="60" t="s">
        <v>591</v>
      </c>
      <c r="E91" s="60" t="s">
        <v>592</v>
      </c>
      <c r="F91" s="60" t="s">
        <v>593</v>
      </c>
      <c r="G91" s="60" t="s">
        <v>594</v>
      </c>
      <c r="H91" s="60" t="s">
        <v>442</v>
      </c>
      <c r="I91" s="60" t="s">
        <v>57</v>
      </c>
      <c r="J91" s="60"/>
      <c r="K91" s="60"/>
      <c r="L91" s="54"/>
      <c r="M91" s="54" t="s">
        <v>57</v>
      </c>
      <c r="N91" s="57" t="str">
        <f ca="1">IFERROR(__xludf.DUMMYFUNCTION("join("", "", query('Snowball (Gleison)'!A:D,""select A where D contains '"" &amp; upper(F91) &amp; ""'"", 0))"),"160")</f>
        <v>160</v>
      </c>
    </row>
    <row r="92" spans="1:14" ht="127.5" x14ac:dyDescent="0.25">
      <c r="A92" s="67" t="s">
        <v>595</v>
      </c>
      <c r="B92" s="52">
        <v>2011</v>
      </c>
      <c r="C92" s="53" t="s">
        <v>207</v>
      </c>
      <c r="D92" s="54" t="s">
        <v>596</v>
      </c>
      <c r="E92" s="54" t="s">
        <v>597</v>
      </c>
      <c r="F92" s="54" t="s">
        <v>598</v>
      </c>
      <c r="G92" s="54" t="s">
        <v>599</v>
      </c>
      <c r="H92" s="54" t="s">
        <v>600</v>
      </c>
      <c r="I92" s="54" t="s">
        <v>60</v>
      </c>
      <c r="J92" s="54" t="s">
        <v>601</v>
      </c>
      <c r="K92" s="54" t="s">
        <v>602</v>
      </c>
      <c r="L92" s="54"/>
      <c r="M92" s="54"/>
      <c r="N92" s="57" t="str">
        <f ca="1">IFERROR(__xludf.DUMMYFUNCTION("join("", "", query('Snowball (Gleison)'!A:D,""select A where D contains '"" &amp; upper(F92) &amp; ""'"", 0))"),"#N/A")</f>
        <v>#N/A</v>
      </c>
    </row>
    <row r="93" spans="1:14" ht="127.5" x14ac:dyDescent="0.25">
      <c r="A93" s="67" t="s">
        <v>603</v>
      </c>
      <c r="B93" s="52">
        <v>2011</v>
      </c>
      <c r="C93" s="53" t="s">
        <v>236</v>
      </c>
      <c r="D93" s="54" t="s">
        <v>604</v>
      </c>
      <c r="E93" s="54" t="s">
        <v>605</v>
      </c>
      <c r="F93" s="54" t="s">
        <v>606</v>
      </c>
      <c r="G93" s="54" t="s">
        <v>607</v>
      </c>
      <c r="H93" s="54" t="s">
        <v>608</v>
      </c>
      <c r="I93" s="54" t="s">
        <v>68</v>
      </c>
      <c r="J93" s="66" t="s">
        <v>609</v>
      </c>
      <c r="K93" s="54" t="s">
        <v>68</v>
      </c>
      <c r="L93" s="54"/>
      <c r="M93" s="54" t="s">
        <v>68</v>
      </c>
      <c r="N93" s="57" t="str">
        <f ca="1">IFERROR(__xludf.DUMMYFUNCTION("join("", "", query('Snowball (Gleison)'!A:D,""select A where D contains '"" &amp; upper(F93) &amp; ""'"", 0))"),"#N/A")</f>
        <v>#N/A</v>
      </c>
    </row>
    <row r="94" spans="1:14" ht="127.5" x14ac:dyDescent="0.25">
      <c r="A94" s="67" t="s">
        <v>610</v>
      </c>
      <c r="B94" s="52">
        <v>2011</v>
      </c>
      <c r="C94" s="53" t="s">
        <v>611</v>
      </c>
      <c r="D94" s="54" t="s">
        <v>612</v>
      </c>
      <c r="E94" s="54" t="s">
        <v>605</v>
      </c>
      <c r="F94" s="54" t="s">
        <v>613</v>
      </c>
      <c r="G94" s="54" t="s">
        <v>614</v>
      </c>
      <c r="H94" s="54" t="s">
        <v>615</v>
      </c>
      <c r="I94" s="54" t="s">
        <v>68</v>
      </c>
      <c r="J94" s="66" t="s">
        <v>616</v>
      </c>
      <c r="K94" s="54" t="s">
        <v>68</v>
      </c>
      <c r="L94" s="54"/>
      <c r="M94" s="54" t="s">
        <v>68</v>
      </c>
      <c r="N94" s="57" t="str">
        <f ca="1">IFERROR(__xludf.DUMMYFUNCTION("join("", "", query('Snowball (Gleison)'!A:D,""select A where D contains '"" &amp; upper(F94) &amp; ""'"", 0))"),"#N/A")</f>
        <v>#N/A</v>
      </c>
    </row>
    <row r="95" spans="1:14" ht="102" x14ac:dyDescent="0.25">
      <c r="A95" s="87">
        <v>2011.28</v>
      </c>
      <c r="B95" s="52">
        <v>2011</v>
      </c>
      <c r="C95" s="53" t="s">
        <v>106</v>
      </c>
      <c r="D95" s="54" t="s">
        <v>617</v>
      </c>
      <c r="E95" s="54" t="s">
        <v>618</v>
      </c>
      <c r="F95" s="54" t="s">
        <v>619</v>
      </c>
      <c r="G95" s="54" t="s">
        <v>620</v>
      </c>
      <c r="H95" s="54" t="s">
        <v>621</v>
      </c>
      <c r="I95" s="54" t="s">
        <v>60</v>
      </c>
      <c r="J95" s="54" t="s">
        <v>144</v>
      </c>
      <c r="K95" s="54" t="s">
        <v>60</v>
      </c>
      <c r="L95" s="54"/>
      <c r="M95" s="54" t="s">
        <v>60</v>
      </c>
      <c r="N95" s="57" t="str">
        <f ca="1">IFERROR(__xludf.DUMMYFUNCTION("join("", "", query('Snowball (Gleison)'!A:D,""select A where D contains '"" &amp; upper(F95) &amp; ""'"", 0))"),"#N/A")</f>
        <v>#N/A</v>
      </c>
    </row>
    <row r="96" spans="1:14" ht="409.5" x14ac:dyDescent="0.25">
      <c r="A96" s="88"/>
      <c r="B96" s="89"/>
      <c r="C96" s="89"/>
      <c r="D96" s="89"/>
      <c r="E96" s="89"/>
      <c r="F96" s="90"/>
      <c r="G96" s="27"/>
      <c r="H96" s="27"/>
      <c r="I96" s="27"/>
      <c r="J96" s="27"/>
      <c r="K96" s="27"/>
      <c r="L96" s="27"/>
      <c r="M96" s="27"/>
      <c r="N96" s="57" t="str">
        <f ca="1">IFERROR(__xludf.DUMMYFUNCTION("join("", "", query('Snowball (Gleison)'!A:D,""select A where D contains '"" &amp; upper(F96) &amp; ""'"", 0))"),"1, 2, 3, 4, 5, 6, 7, 8, 9, 10, 11, 12, 13, 14, 15, 16, 17, 18, 22, 23, 24, 25, 27, 29, 31, 32, 33, 34, 35, 36, 38, 39, 40, 41, 42, 43, 44, 47, 48, 49, 51, 52, 53, 54, 55, 56, 57, 58, 59, 61, 62, 63, 64, 66, 68, 69, 71, 72, 76, 77, 78, 79, 82, 85, 86, 87, "&amp;"88, 91, 92, 93, 96, 97, 98, 99, 100, 101, 103, 105, 106, 107, 109, 110, 111, 112, 113, 114, 115, 116, 117, 118, 119, 120, 121, 122, 125, 126, 127, 128, 129, 130, 131, 132, 133, 134, 135, 136, 137, 138, 139, 140, 141, 142, 144, 145, 146, 147, 148, 149, 150"&amp;", 151, 153, 154, 156, 157, 158, 159, 160, 161, 162, 163, 166, 167, 168, 169, 170, 171, 172, 173, 174, 175, 176, 177, 178, 179, 180, 181, 182, 184, 187, 188, 190, 195, 196, 197, 200, 203, 204, 205, 206, 207, 211, 212, 213, 216, 217, 220, 221, 222, 223, 224"&amp;", 225, 226, 228, 229, 230, 231, 233, 234, 235, 236, 237, 240, 241, 243, 244, 245, 246, 249, 250, 251, 252, 253, 254, 255, 256, 257, 258, 259, 260, 263, 264, 265, 266, 267, 271, 272, 274, 275, 276")</f>
        <v>1, 2, 3, 4, 5, 6, 7, 8, 9, 10, 11, 12, 13, 14, 15, 16, 17, 18, 22, 23, 24, 25, 27, 29, 31, 32, 33, 34, 35, 36, 38, 39, 40, 41, 42, 43, 44, 47, 48, 49, 51, 52, 53, 54, 55, 56, 57, 58, 59, 61, 62, 63, 64, 66, 68, 69, 71, 72, 76, 77, 78, 79, 82, 85, 86, 87, 88, 91, 92, 93, 96, 97, 98, 99, 100, 101, 103, 105, 106, 107, 109, 110, 111, 112, 113, 114, 115, 116, 117, 118, 119, 120, 121, 122, 125, 126, 127, 128, 129, 130, 131, 132, 133, 134, 135, 136, 137, 138, 139, 140, 141, 142, 144, 145, 146, 147, 148, 149, 150, 151, 153, 154, 156, 157, 158, 159, 160, 161, 162, 163, 166, 167, 168, 169, 170, 171, 172, 173, 174, 175, 176, 177, 178, 179, 180, 181, 182, 184, 187, 188, 190, 195, 196, 197, 200, 203, 204, 205, 206, 207, 211, 212, 213, 216, 217, 220, 221, 222, 223, 224, 225, 226, 228, 229, 230, 231, 233, 234, 235, 236, 237, 240, 241, 243, 244, 245, 246, 249, 250, 251, 252, 253, 254, 255, 256, 257, 258, 259, 260, 263, 264, 265, 266, 267, 271, 272, 274, 275, 276</v>
      </c>
    </row>
    <row r="97" spans="1:14" ht="63.75" x14ac:dyDescent="0.25">
      <c r="A97" s="68" t="s">
        <v>622</v>
      </c>
      <c r="B97" s="58">
        <v>2010</v>
      </c>
      <c r="C97" s="59" t="s">
        <v>623</v>
      </c>
      <c r="D97" s="60" t="s">
        <v>624</v>
      </c>
      <c r="E97" s="60" t="s">
        <v>625</v>
      </c>
      <c r="F97" s="60" t="s">
        <v>626</v>
      </c>
      <c r="G97" s="60" t="s">
        <v>627</v>
      </c>
      <c r="H97" s="38" t="s">
        <v>164</v>
      </c>
      <c r="I97" s="38" t="s">
        <v>57</v>
      </c>
      <c r="J97" s="60"/>
      <c r="K97" s="80"/>
      <c r="L97" s="54"/>
      <c r="M97" s="54" t="s">
        <v>57</v>
      </c>
      <c r="N97" s="57" t="str">
        <f ca="1">IFERROR(__xludf.DUMMYFUNCTION("join("", "", query('Snowball (Gleison)'!A:D,""select A where D contains '"" &amp; upper(F97) &amp; ""'"", 0))"),"#VALUE!")</f>
        <v>#VALUE!</v>
      </c>
    </row>
    <row r="98" spans="1:14" ht="63.75" x14ac:dyDescent="0.25">
      <c r="A98" s="68" t="s">
        <v>628</v>
      </c>
      <c r="B98" s="58">
        <v>2010</v>
      </c>
      <c r="C98" s="59" t="s">
        <v>106</v>
      </c>
      <c r="D98" s="60" t="s">
        <v>629</v>
      </c>
      <c r="E98" s="60" t="s">
        <v>630</v>
      </c>
      <c r="F98" s="60" t="s">
        <v>631</v>
      </c>
      <c r="G98" s="60" t="s">
        <v>632</v>
      </c>
      <c r="H98" s="38" t="s">
        <v>164</v>
      </c>
      <c r="I98" s="38" t="s">
        <v>57</v>
      </c>
      <c r="J98" s="60"/>
      <c r="K98" s="80"/>
      <c r="L98" s="54"/>
      <c r="M98" s="54" t="s">
        <v>60</v>
      </c>
      <c r="N98" s="57" t="str">
        <f ca="1">IFERROR(__xludf.DUMMYFUNCTION("join("", "", query('Snowball (Gleison)'!A:D,""select A where D contains '"" &amp; upper(F98) &amp; ""'"", 0))"),"#N/A")</f>
        <v>#N/A</v>
      </c>
    </row>
    <row r="99" spans="1:14" ht="153" x14ac:dyDescent="0.25">
      <c r="A99" s="68" t="s">
        <v>633</v>
      </c>
      <c r="B99" s="52">
        <v>2010</v>
      </c>
      <c r="C99" s="53" t="s">
        <v>166</v>
      </c>
      <c r="D99" s="54" t="s">
        <v>634</v>
      </c>
      <c r="E99" s="54" t="s">
        <v>635</v>
      </c>
      <c r="F99" s="54" t="s">
        <v>636</v>
      </c>
      <c r="G99" s="54" t="s">
        <v>637</v>
      </c>
      <c r="H99" s="54" t="s">
        <v>401</v>
      </c>
      <c r="I99" s="54" t="s">
        <v>276</v>
      </c>
      <c r="J99" s="54" t="s">
        <v>144</v>
      </c>
      <c r="K99" s="54" t="s">
        <v>60</v>
      </c>
      <c r="L99" s="54"/>
      <c r="M99" s="74" t="s">
        <v>57</v>
      </c>
      <c r="N99" s="57" t="str">
        <f ca="1">IFERROR(__xludf.DUMMYFUNCTION("join("", "", query('Snowball (Gleison)'!A:D,""select A where D contains '"" &amp; upper(F99) &amp; ""'"", 0))"),"#N/A")</f>
        <v>#N/A</v>
      </c>
    </row>
    <row r="100" spans="1:14" ht="153" x14ac:dyDescent="0.25">
      <c r="A100" s="68" t="s">
        <v>638</v>
      </c>
      <c r="B100" s="52">
        <v>2010</v>
      </c>
      <c r="C100" s="53" t="s">
        <v>166</v>
      </c>
      <c r="D100" s="54" t="s">
        <v>639</v>
      </c>
      <c r="E100" s="54" t="s">
        <v>635</v>
      </c>
      <c r="F100" s="54" t="s">
        <v>640</v>
      </c>
      <c r="G100" s="54" t="s">
        <v>641</v>
      </c>
      <c r="H100" s="54" t="s">
        <v>401</v>
      </c>
      <c r="I100" s="54" t="s">
        <v>276</v>
      </c>
      <c r="J100" s="54" t="s">
        <v>144</v>
      </c>
      <c r="K100" s="54" t="s">
        <v>60</v>
      </c>
      <c r="L100" s="54"/>
      <c r="M100" s="74" t="s">
        <v>57</v>
      </c>
      <c r="N100" s="57" t="str">
        <f ca="1">IFERROR(__xludf.DUMMYFUNCTION("join("", "", query('Snowball (Gleison)'!A:D,""select A where D contains '"" &amp; upper(F100) &amp; ""'"", 0))"),"#N/A")</f>
        <v>#N/A</v>
      </c>
    </row>
    <row r="101" spans="1:14" ht="153" x14ac:dyDescent="0.25">
      <c r="A101" s="68" t="s">
        <v>642</v>
      </c>
      <c r="B101" s="52">
        <v>2010</v>
      </c>
      <c r="C101" s="53" t="s">
        <v>106</v>
      </c>
      <c r="D101" s="54" t="s">
        <v>643</v>
      </c>
      <c r="E101" s="54" t="s">
        <v>644</v>
      </c>
      <c r="F101" s="54" t="s">
        <v>645</v>
      </c>
      <c r="G101" s="54" t="s">
        <v>646</v>
      </c>
      <c r="H101" s="54" t="s">
        <v>401</v>
      </c>
      <c r="I101" s="54" t="s">
        <v>276</v>
      </c>
      <c r="J101" s="54" t="s">
        <v>144</v>
      </c>
      <c r="K101" s="54" t="s">
        <v>60</v>
      </c>
      <c r="L101" s="54"/>
      <c r="M101" s="34" t="s">
        <v>55</v>
      </c>
      <c r="N101" s="57" t="str">
        <f ca="1">IFERROR(__xludf.DUMMYFUNCTION("join("", "", query('Snowball (Gleison)'!A:D,""select A where D contains '"" &amp; upper(F101) &amp; ""'"", 0))"),"#N/A")</f>
        <v>#N/A</v>
      </c>
    </row>
    <row r="102" spans="1:14" ht="89.25" x14ac:dyDescent="0.25">
      <c r="A102" s="68" t="s">
        <v>647</v>
      </c>
      <c r="B102" s="58">
        <v>2010</v>
      </c>
      <c r="C102" s="59" t="s">
        <v>207</v>
      </c>
      <c r="D102" s="60" t="s">
        <v>648</v>
      </c>
      <c r="E102" s="60" t="s">
        <v>649</v>
      </c>
      <c r="F102" s="60" t="s">
        <v>650</v>
      </c>
      <c r="G102" s="60" t="s">
        <v>651</v>
      </c>
      <c r="H102" s="80" t="s">
        <v>652</v>
      </c>
      <c r="I102" s="80" t="s">
        <v>57</v>
      </c>
      <c r="J102" s="60"/>
      <c r="K102" s="80"/>
      <c r="L102" s="54" t="s">
        <v>653</v>
      </c>
      <c r="M102" s="54" t="s">
        <v>57</v>
      </c>
      <c r="N102" s="57" t="str">
        <f ca="1">IFERROR(__xludf.DUMMYFUNCTION("join("", "", query('Snowball (Gleison)'!A:D,""select A where D contains '"" &amp; upper(F102) &amp; ""'"", 0))"),"#N/A")</f>
        <v>#N/A</v>
      </c>
    </row>
    <row r="103" spans="1:14" ht="38.25" x14ac:dyDescent="0.25">
      <c r="A103" s="87" t="s">
        <v>654</v>
      </c>
      <c r="B103" s="58">
        <v>2010</v>
      </c>
      <c r="C103" s="59" t="s">
        <v>207</v>
      </c>
      <c r="D103" s="60" t="s">
        <v>655</v>
      </c>
      <c r="E103" s="60" t="s">
        <v>656</v>
      </c>
      <c r="F103" s="60" t="s">
        <v>657</v>
      </c>
      <c r="G103" s="60" t="s">
        <v>658</v>
      </c>
      <c r="H103" s="38" t="s">
        <v>164</v>
      </c>
      <c r="I103" s="38" t="s">
        <v>57</v>
      </c>
      <c r="J103" s="60"/>
      <c r="K103" s="80"/>
      <c r="L103" s="54"/>
      <c r="M103" s="54"/>
      <c r="N103" s="57" t="str">
        <f ca="1">IFERROR(__xludf.DUMMYFUNCTION("join("", "", query('Snowball (Gleison)'!A:D,""select A where D contains '"" &amp; upper(F103) &amp; ""'"", 0))"),"#N/A")</f>
        <v>#N/A</v>
      </c>
    </row>
    <row r="104" spans="1:14" ht="102" x14ac:dyDescent="0.25">
      <c r="A104" s="91" t="s">
        <v>659</v>
      </c>
      <c r="B104" s="84">
        <v>2010</v>
      </c>
      <c r="C104" s="53" t="s">
        <v>89</v>
      </c>
      <c r="D104" s="55" t="s">
        <v>660</v>
      </c>
      <c r="E104" s="55" t="s">
        <v>661</v>
      </c>
      <c r="F104" s="55" t="s">
        <v>662</v>
      </c>
      <c r="G104" s="55" t="s">
        <v>663</v>
      </c>
      <c r="H104" s="54" t="s">
        <v>664</v>
      </c>
      <c r="I104" s="34" t="s">
        <v>74</v>
      </c>
      <c r="J104" s="54" t="s">
        <v>665</v>
      </c>
      <c r="K104" s="34" t="s">
        <v>74</v>
      </c>
      <c r="L104" s="55"/>
      <c r="M104" s="55"/>
      <c r="N104" s="57" t="str">
        <f ca="1">IFERROR(__xludf.DUMMYFUNCTION("join("", "", query('Snowball (Gleison)'!A:D,""select A where D contains '"" &amp; upper(F104) &amp; ""'"", 0))"),"#N/A")</f>
        <v>#N/A</v>
      </c>
    </row>
    <row r="105" spans="1:14" ht="51" x14ac:dyDescent="0.25">
      <c r="A105" s="87" t="s">
        <v>666</v>
      </c>
      <c r="B105" s="58">
        <v>2010</v>
      </c>
      <c r="C105" s="59" t="s">
        <v>493</v>
      </c>
      <c r="D105" s="60" t="s">
        <v>667</v>
      </c>
      <c r="E105" s="60" t="s">
        <v>668</v>
      </c>
      <c r="F105" s="60" t="s">
        <v>669</v>
      </c>
      <c r="G105" s="60" t="s">
        <v>670</v>
      </c>
      <c r="H105" s="60" t="s">
        <v>442</v>
      </c>
      <c r="I105" s="80" t="s">
        <v>57</v>
      </c>
      <c r="J105" s="60"/>
      <c r="K105" s="80"/>
      <c r="L105" s="54"/>
      <c r="M105" s="54"/>
      <c r="N105" s="57" t="str">
        <f ca="1">IFERROR(__xludf.DUMMYFUNCTION("join("", "", query('Snowball (Gleison)'!A:D,""select A where D contains '"" &amp; upper(F105) &amp; ""'"", 0))"),"170")</f>
        <v>170</v>
      </c>
    </row>
    <row r="106" spans="1:14" ht="51" x14ac:dyDescent="0.25">
      <c r="A106" s="87" t="s">
        <v>671</v>
      </c>
      <c r="B106" s="58">
        <v>2010</v>
      </c>
      <c r="C106" s="59" t="s">
        <v>396</v>
      </c>
      <c r="D106" s="60" t="s">
        <v>672</v>
      </c>
      <c r="E106" s="60" t="s">
        <v>673</v>
      </c>
      <c r="F106" s="60" t="s">
        <v>674</v>
      </c>
      <c r="G106" s="60" t="s">
        <v>675</v>
      </c>
      <c r="H106" s="38" t="s">
        <v>164</v>
      </c>
      <c r="I106" s="80" t="s">
        <v>57</v>
      </c>
      <c r="J106" s="60"/>
      <c r="K106" s="80"/>
      <c r="L106" s="54"/>
      <c r="M106" s="54"/>
      <c r="N106" s="57" t="str">
        <f ca="1">IFERROR(__xludf.DUMMYFUNCTION("join("", "", query('Snowball (Gleison)'!A:D,""select A where D contains '"" &amp; upper(F106) &amp; ""'"", 0))"),"#N/A")</f>
        <v>#N/A</v>
      </c>
    </row>
    <row r="107" spans="1:14" ht="76.5" x14ac:dyDescent="0.25">
      <c r="A107" s="87" t="s">
        <v>676</v>
      </c>
      <c r="B107" s="58">
        <v>2010</v>
      </c>
      <c r="C107" s="92" t="s">
        <v>106</v>
      </c>
      <c r="D107" s="60" t="s">
        <v>677</v>
      </c>
      <c r="E107" s="60" t="s">
        <v>678</v>
      </c>
      <c r="F107" s="60" t="s">
        <v>679</v>
      </c>
      <c r="G107" s="60" t="s">
        <v>680</v>
      </c>
      <c r="H107" s="60" t="s">
        <v>442</v>
      </c>
      <c r="I107" s="80" t="s">
        <v>57</v>
      </c>
      <c r="J107" s="60"/>
      <c r="K107" s="80"/>
      <c r="L107" s="54"/>
      <c r="M107" s="54"/>
      <c r="N107" s="57" t="str">
        <f ca="1">IFERROR(__xludf.DUMMYFUNCTION("join("", "", query('Snowball (Gleison)'!A:D,""select A where D contains '"" &amp; upper(F107) &amp; ""'"", 0))"),"173")</f>
        <v>173</v>
      </c>
    </row>
    <row r="108" spans="1:14" ht="102" x14ac:dyDescent="0.25">
      <c r="A108" s="93" t="s">
        <v>681</v>
      </c>
      <c r="B108" s="82">
        <v>2010</v>
      </c>
      <c r="C108" s="92" t="s">
        <v>106</v>
      </c>
      <c r="D108" s="75" t="s">
        <v>682</v>
      </c>
      <c r="E108" s="75" t="s">
        <v>683</v>
      </c>
      <c r="F108" s="75" t="s">
        <v>684</v>
      </c>
      <c r="G108" s="75" t="s">
        <v>685</v>
      </c>
      <c r="H108" s="60" t="s">
        <v>317</v>
      </c>
      <c r="I108" s="75" t="s">
        <v>55</v>
      </c>
      <c r="J108" s="60"/>
      <c r="K108" s="80"/>
      <c r="L108" s="55"/>
      <c r="M108" s="55"/>
      <c r="N108" s="57" t="str">
        <f ca="1">IFERROR(__xludf.DUMMYFUNCTION("join("", "", query('Snowball (Gleison)'!A:D,""select A where D contains '"" &amp; upper(F108) &amp; ""'"", 0))"),"175")</f>
        <v>175</v>
      </c>
    </row>
    <row r="109" spans="1:14" ht="102" x14ac:dyDescent="0.25">
      <c r="A109" s="68" t="s">
        <v>686</v>
      </c>
      <c r="B109" s="52">
        <v>2010</v>
      </c>
      <c r="C109" s="53" t="s">
        <v>214</v>
      </c>
      <c r="D109" s="54" t="s">
        <v>687</v>
      </c>
      <c r="E109" s="54" t="s">
        <v>688</v>
      </c>
      <c r="F109" s="54" t="s">
        <v>689</v>
      </c>
      <c r="G109" s="54" t="s">
        <v>690</v>
      </c>
      <c r="H109" s="54" t="s">
        <v>691</v>
      </c>
      <c r="I109" s="54" t="s">
        <v>60</v>
      </c>
      <c r="J109" s="54" t="s">
        <v>144</v>
      </c>
      <c r="K109" s="54" t="s">
        <v>60</v>
      </c>
      <c r="L109" s="54"/>
      <c r="M109" s="54"/>
      <c r="N109" s="57" t="str">
        <f ca="1">IFERROR(__xludf.DUMMYFUNCTION("join("", "", query('Snowball (Gleison)'!A:D,""select A where D contains '"" &amp; upper(F109) &amp; ""'"", 0))"),"#N/A")</f>
        <v>#N/A</v>
      </c>
    </row>
    <row r="110" spans="1:14" ht="191.25" x14ac:dyDescent="0.25">
      <c r="A110" s="68" t="s">
        <v>692</v>
      </c>
      <c r="B110" s="52">
        <v>2010</v>
      </c>
      <c r="C110" s="53" t="s">
        <v>214</v>
      </c>
      <c r="D110" s="54" t="s">
        <v>693</v>
      </c>
      <c r="E110" s="54" t="s">
        <v>694</v>
      </c>
      <c r="F110" s="54" t="s">
        <v>695</v>
      </c>
      <c r="G110" s="54" t="s">
        <v>696</v>
      </c>
      <c r="H110" s="54" t="s">
        <v>697</v>
      </c>
      <c r="I110" s="54" t="s">
        <v>60</v>
      </c>
      <c r="J110" s="54" t="s">
        <v>144</v>
      </c>
      <c r="K110" s="54" t="s">
        <v>60</v>
      </c>
      <c r="L110" s="54"/>
      <c r="M110" s="54"/>
      <c r="N110" s="57" t="str">
        <f ca="1">IFERROR(__xludf.DUMMYFUNCTION("join("", "", query('Snowball (Gleison)'!A:D,""select A where D contains '"" &amp; upper(F110) &amp; ""'"", 0))"),"#N/A")</f>
        <v>#N/A</v>
      </c>
    </row>
    <row r="111" spans="1:14" ht="89.25" x14ac:dyDescent="0.25">
      <c r="A111" s="68" t="s">
        <v>698</v>
      </c>
      <c r="B111" s="52">
        <v>2010</v>
      </c>
      <c r="C111" s="53" t="s">
        <v>146</v>
      </c>
      <c r="D111" s="54" t="s">
        <v>699</v>
      </c>
      <c r="E111" s="54" t="s">
        <v>700</v>
      </c>
      <c r="F111" s="54" t="s">
        <v>701</v>
      </c>
      <c r="G111" s="54" t="s">
        <v>702</v>
      </c>
      <c r="H111" s="54" t="s">
        <v>703</v>
      </c>
      <c r="I111" s="54" t="s">
        <v>68</v>
      </c>
      <c r="J111" s="54" t="s">
        <v>704</v>
      </c>
      <c r="K111" s="54" t="s">
        <v>68</v>
      </c>
      <c r="L111" s="54"/>
      <c r="M111" s="54" t="s">
        <v>68</v>
      </c>
      <c r="N111" s="57" t="str">
        <f ca="1">IFERROR(__xludf.DUMMYFUNCTION("join("", "", query('Snowball (Gleison)'!A:D,""select A where D contains '"" &amp; upper(F111) &amp; ""'"", 0))"),"#N/A")</f>
        <v>#N/A</v>
      </c>
    </row>
    <row r="112" spans="1:14" ht="63.75" x14ac:dyDescent="0.25">
      <c r="A112" s="68" t="s">
        <v>705</v>
      </c>
      <c r="B112" s="58">
        <v>2010</v>
      </c>
      <c r="C112" s="59" t="s">
        <v>106</v>
      </c>
      <c r="D112" s="60" t="s">
        <v>706</v>
      </c>
      <c r="E112" s="60" t="s">
        <v>700</v>
      </c>
      <c r="F112" s="60" t="s">
        <v>707</v>
      </c>
      <c r="G112" s="60" t="s">
        <v>702</v>
      </c>
      <c r="H112" s="60" t="s">
        <v>56</v>
      </c>
      <c r="I112" s="60" t="s">
        <v>55</v>
      </c>
      <c r="J112" s="60"/>
      <c r="K112" s="80"/>
      <c r="L112" s="54"/>
      <c r="M112" s="54"/>
      <c r="N112" s="57" t="str">
        <f ca="1">IFERROR(__xludf.DUMMYFUNCTION("join("", "", query('Snowball (Gleison)'!A:D,""select A where D contains '"" &amp; upper(F112) &amp; ""'"", 0))"),"178")</f>
        <v>178</v>
      </c>
    </row>
    <row r="113" spans="1:14" ht="51" x14ac:dyDescent="0.25">
      <c r="A113" s="87">
        <v>2010.29</v>
      </c>
      <c r="B113" s="58">
        <v>2010</v>
      </c>
      <c r="C113" s="59" t="s">
        <v>214</v>
      </c>
      <c r="D113" s="60" t="s">
        <v>708</v>
      </c>
      <c r="E113" s="60" t="s">
        <v>709</v>
      </c>
      <c r="F113" s="60" t="s">
        <v>710</v>
      </c>
      <c r="G113" s="60" t="s">
        <v>711</v>
      </c>
      <c r="H113" s="60" t="s">
        <v>56</v>
      </c>
      <c r="I113" s="60" t="s">
        <v>55</v>
      </c>
      <c r="J113" s="60"/>
      <c r="K113" s="80"/>
      <c r="L113" s="54"/>
      <c r="M113" s="54"/>
      <c r="N113" s="57" t="str">
        <f ca="1">IFERROR(__xludf.DUMMYFUNCTION("join("", "", query('Snowball (Gleison)'!A:D,""select A where D contains '"" &amp; upper(F113) &amp; ""'"", 0))"),"#N/A")</f>
        <v>#N/A</v>
      </c>
    </row>
    <row r="114" spans="1:14" ht="409.5" x14ac:dyDescent="0.25">
      <c r="A114" s="88"/>
      <c r="B114" s="26"/>
      <c r="C114" s="27"/>
      <c r="D114" s="27"/>
      <c r="E114" s="27"/>
      <c r="F114" s="46"/>
      <c r="G114" s="46"/>
      <c r="H114" s="46"/>
      <c r="I114" s="46"/>
      <c r="J114" s="46"/>
      <c r="K114" s="46"/>
      <c r="L114" s="47"/>
      <c r="M114" s="47"/>
      <c r="N114" s="57" t="str">
        <f ca="1">IFERROR(__xludf.DUMMYFUNCTION("join("", "", query('Snowball (Gleison)'!A:D,""select A where D contains '"" &amp; upper(F114) &amp; ""'"", 0))"),"1, 2, 3, 4, 5, 6, 7, 8, 9, 10, 11, 12, 13, 14, 15, 16, 17, 18, 22, 23, 24, 25, 27, 29, 31, 32, 33, 34, 35, 36, 38, 39, 40, 41, 42, 43, 44, 47, 48, 49, 51, 52, 53, 54, 55, 56, 57, 58, 59, 61, 62, 63, 64, 66, 68, 69, 71, 72, 76, 77, 78, 79, 82, 85, 86, 87, "&amp;"88, 91, 92, 93, 96, 97, 98, 99, 100, 101, 103, 105, 106, 107, 109, 110, 111, 112, 113, 114, 115, 116, 117, 118, 119, 120, 121, 122, 125, 126, 127, 128, 129, 130, 131, 132, 133, 134, 135, 136, 137, 138, 139, 140, 141, 142, 144, 145, 146, 147, 148, 149, 150"&amp;", 151, 153, 154, 156, 157, 158, 159, 160, 161, 162, 163, 166, 167, 168, 169, 170, 171, 172, 173, 174, 175, 176, 177, 178, 179, 180, 181, 182, 184, 187, 188, 190, 195, 196, 197, 200, 203, 204, 205, 206, 207, 211, 212, 213, 216, 217, 220, 221, 222, 223, 224"&amp;", 225, 226, 228, 229, 230, 231, 233, 234, 235, 236, 237, 240, 241, 243, 244, 245, 246, 249, 250, 251, 252, 253, 254, 255, 256, 257, 258, 259, 260, 263, 264, 265, 266, 267, 271, 272, 274, 275, 276")</f>
        <v>1, 2, 3, 4, 5, 6, 7, 8, 9, 10, 11, 12, 13, 14, 15, 16, 17, 18, 22, 23, 24, 25, 27, 29, 31, 32, 33, 34, 35, 36, 38, 39, 40, 41, 42, 43, 44, 47, 48, 49, 51, 52, 53, 54, 55, 56, 57, 58, 59, 61, 62, 63, 64, 66, 68, 69, 71, 72, 76, 77, 78, 79, 82, 85, 86, 87, 88, 91, 92, 93, 96, 97, 98, 99, 100, 101, 103, 105, 106, 107, 109, 110, 111, 112, 113, 114, 115, 116, 117, 118, 119, 120, 121, 122, 125, 126, 127, 128, 129, 130, 131, 132, 133, 134, 135, 136, 137, 138, 139, 140, 141, 142, 144, 145, 146, 147, 148, 149, 150, 151, 153, 154, 156, 157, 158, 159, 160, 161, 162, 163, 166, 167, 168, 169, 170, 171, 172, 173, 174, 175, 176, 177, 178, 179, 180, 181, 182, 184, 187, 188, 190, 195, 196, 197, 200, 203, 204, 205, 206, 207, 211, 212, 213, 216, 217, 220, 221, 222, 223, 224, 225, 226, 228, 229, 230, 231, 233, 234, 235, 236, 237, 240, 241, 243, 244, 245, 246, 249, 250, 251, 252, 253, 254, 255, 256, 257, 258, 259, 260, 263, 264, 265, 266, 267, 271, 272, 274, 275, 276</v>
      </c>
    </row>
    <row r="115" spans="1:14" ht="76.5" x14ac:dyDescent="0.25">
      <c r="A115" s="67" t="s">
        <v>712</v>
      </c>
      <c r="B115" s="52">
        <v>2009</v>
      </c>
      <c r="C115" s="53" t="s">
        <v>623</v>
      </c>
      <c r="D115" s="54" t="s">
        <v>713</v>
      </c>
      <c r="E115" s="54" t="s">
        <v>714</v>
      </c>
      <c r="F115" s="54" t="s">
        <v>715</v>
      </c>
      <c r="G115" s="54" t="s">
        <v>716</v>
      </c>
      <c r="H115" s="54" t="s">
        <v>717</v>
      </c>
      <c r="I115" s="54" t="s">
        <v>68</v>
      </c>
      <c r="J115" s="54" t="s">
        <v>718</v>
      </c>
      <c r="K115" s="54" t="s">
        <v>68</v>
      </c>
      <c r="L115" s="54"/>
      <c r="M115" s="54" t="s">
        <v>68</v>
      </c>
      <c r="N115" s="57" t="str">
        <f ca="1">IFERROR(__xludf.DUMMYFUNCTION("join("", "", query('Snowball (Gleison)'!A:D,""select A where D contains '"" &amp; upper(F115) &amp; ""'"", 0))"),"#N/A")</f>
        <v>#N/A</v>
      </c>
    </row>
    <row r="116" spans="1:14" ht="51" x14ac:dyDescent="0.25">
      <c r="A116" s="68" t="s">
        <v>719</v>
      </c>
      <c r="B116" s="58">
        <v>2009</v>
      </c>
      <c r="C116" s="59" t="s">
        <v>207</v>
      </c>
      <c r="D116" s="60" t="s">
        <v>720</v>
      </c>
      <c r="E116" s="60" t="s">
        <v>721</v>
      </c>
      <c r="F116" s="60" t="s">
        <v>722</v>
      </c>
      <c r="G116" s="60" t="s">
        <v>723</v>
      </c>
      <c r="H116" s="60" t="s">
        <v>317</v>
      </c>
      <c r="I116" s="75" t="s">
        <v>55</v>
      </c>
      <c r="J116" s="60"/>
      <c r="K116" s="80"/>
      <c r="L116" s="54"/>
      <c r="M116" s="54"/>
      <c r="N116" s="57" t="str">
        <f ca="1">IFERROR(__xludf.DUMMYFUNCTION("join("", "", query('Snowball (Gleison)'!A:D,""select A where D contains '"" &amp; upper(F116) &amp; ""'"", 0))"),"184")</f>
        <v>184</v>
      </c>
    </row>
    <row r="117" spans="1:14" ht="153" x14ac:dyDescent="0.25">
      <c r="A117" s="68" t="s">
        <v>724</v>
      </c>
      <c r="B117" s="52">
        <v>2009</v>
      </c>
      <c r="C117" s="53" t="s">
        <v>106</v>
      </c>
      <c r="D117" s="54" t="s">
        <v>725</v>
      </c>
      <c r="E117" s="54" t="s">
        <v>726</v>
      </c>
      <c r="F117" s="54" t="s">
        <v>727</v>
      </c>
      <c r="G117" s="54" t="s">
        <v>728</v>
      </c>
      <c r="H117" s="54" t="s">
        <v>401</v>
      </c>
      <c r="I117" s="54" t="s">
        <v>276</v>
      </c>
      <c r="J117" s="54" t="s">
        <v>729</v>
      </c>
      <c r="K117" s="54" t="s">
        <v>276</v>
      </c>
      <c r="L117" s="54"/>
      <c r="M117" s="54" t="s">
        <v>68</v>
      </c>
      <c r="N117" s="57" t="str">
        <f ca="1">IFERROR(__xludf.DUMMYFUNCTION("join("", "", query('Snowball (Gleison)'!A:D,""select A where D contains '"" &amp; upper(F117) &amp; ""'"", 0))"),"#N/A")</f>
        <v>#N/A</v>
      </c>
    </row>
    <row r="118" spans="1:14" ht="178.5" x14ac:dyDescent="0.25">
      <c r="A118" s="68" t="s">
        <v>730</v>
      </c>
      <c r="B118" s="52">
        <v>2009</v>
      </c>
      <c r="C118" s="53" t="s">
        <v>47</v>
      </c>
      <c r="D118" s="54" t="s">
        <v>731</v>
      </c>
      <c r="E118" s="54" t="s">
        <v>732</v>
      </c>
      <c r="F118" s="54" t="s">
        <v>733</v>
      </c>
      <c r="G118" s="54" t="s">
        <v>734</v>
      </c>
      <c r="H118" s="54" t="s">
        <v>735</v>
      </c>
      <c r="I118" s="54" t="s">
        <v>276</v>
      </c>
      <c r="J118" s="54" t="s">
        <v>736</v>
      </c>
      <c r="K118" s="54" t="s">
        <v>276</v>
      </c>
      <c r="L118" s="54"/>
      <c r="M118" s="54" t="s">
        <v>68</v>
      </c>
      <c r="N118" s="57" t="str">
        <f ca="1">IFERROR(__xludf.DUMMYFUNCTION("join("", "", query('Snowball (Gleison)'!A:D,""select A where D contains '"" &amp; upper(F118) &amp; ""'"", 0))"),"#N/A")</f>
        <v>#N/A</v>
      </c>
    </row>
    <row r="119" spans="1:14" ht="153" x14ac:dyDescent="0.25">
      <c r="A119" s="68" t="s">
        <v>737</v>
      </c>
      <c r="B119" s="52">
        <v>2009</v>
      </c>
      <c r="C119" s="65" t="s">
        <v>396</v>
      </c>
      <c r="D119" s="54" t="s">
        <v>738</v>
      </c>
      <c r="E119" s="54" t="s">
        <v>739</v>
      </c>
      <c r="F119" s="54" t="s">
        <v>740</v>
      </c>
      <c r="G119" s="54" t="s">
        <v>741</v>
      </c>
      <c r="H119" s="54" t="s">
        <v>742</v>
      </c>
      <c r="I119" s="54" t="s">
        <v>60</v>
      </c>
      <c r="J119" s="54" t="s">
        <v>144</v>
      </c>
      <c r="K119" s="54" t="s">
        <v>60</v>
      </c>
      <c r="L119" s="54"/>
      <c r="M119" s="54"/>
      <c r="N119" s="57" t="str">
        <f ca="1">IFERROR(__xludf.DUMMYFUNCTION("join("", "", query('Snowball (Gleison)'!A:D,""select A where D contains '"" &amp; upper(F119) &amp; ""'"", 0))"),"#VALUE!")</f>
        <v>#VALUE!</v>
      </c>
    </row>
    <row r="120" spans="1:14" ht="63.75" x14ac:dyDescent="0.25">
      <c r="A120" s="68" t="s">
        <v>743</v>
      </c>
      <c r="B120" s="58">
        <v>2009</v>
      </c>
      <c r="C120" s="59" t="s">
        <v>47</v>
      </c>
      <c r="D120" s="60" t="s">
        <v>744</v>
      </c>
      <c r="E120" s="60" t="s">
        <v>745</v>
      </c>
      <c r="F120" s="60" t="s">
        <v>746</v>
      </c>
      <c r="G120" s="60" t="s">
        <v>747</v>
      </c>
      <c r="H120" s="60" t="s">
        <v>455</v>
      </c>
      <c r="I120" s="75" t="s">
        <v>53</v>
      </c>
      <c r="J120" s="60"/>
      <c r="K120" s="80"/>
      <c r="L120" s="54"/>
      <c r="M120" s="54"/>
      <c r="N120" s="57" t="str">
        <f ca="1">IFERROR(__xludf.DUMMYFUNCTION("join("", "", query('Snowball (Gleison)'!A:D,""select A where D contains '"" &amp; upper(F120) &amp; ""'"", 0))"),"200")</f>
        <v>200</v>
      </c>
    </row>
    <row r="121" spans="1:14" ht="114.75" x14ac:dyDescent="0.25">
      <c r="A121" s="67" t="s">
        <v>748</v>
      </c>
      <c r="B121" s="64">
        <v>2009</v>
      </c>
      <c r="C121" s="65" t="s">
        <v>125</v>
      </c>
      <c r="D121" s="66" t="s">
        <v>749</v>
      </c>
      <c r="E121" s="66" t="s">
        <v>750</v>
      </c>
      <c r="F121" s="66" t="s">
        <v>751</v>
      </c>
      <c r="G121" s="66" t="s">
        <v>752</v>
      </c>
      <c r="H121" s="54" t="s">
        <v>753</v>
      </c>
      <c r="I121" s="54" t="s">
        <v>60</v>
      </c>
      <c r="J121" s="66"/>
      <c r="K121" s="94"/>
      <c r="L121" s="66"/>
      <c r="M121" s="66"/>
      <c r="N121" s="57" t="str">
        <f ca="1">IFERROR(__xludf.DUMMYFUNCTION("join("", "", query('Snowball (Gleison)'!A:D,""select A where D contains '"" &amp; upper(F121) &amp; ""'"", 0))"),"#N/A")</f>
        <v>#N/A</v>
      </c>
    </row>
    <row r="122" spans="1:14" ht="63.75" x14ac:dyDescent="0.25">
      <c r="A122" s="67" t="s">
        <v>754</v>
      </c>
      <c r="B122" s="58">
        <v>2009</v>
      </c>
      <c r="C122" s="59" t="s">
        <v>396</v>
      </c>
      <c r="D122" s="60" t="s">
        <v>755</v>
      </c>
      <c r="E122" s="60" t="s">
        <v>756</v>
      </c>
      <c r="F122" s="60" t="s">
        <v>757</v>
      </c>
      <c r="G122" s="60" t="s">
        <v>758</v>
      </c>
      <c r="H122" s="60" t="s">
        <v>317</v>
      </c>
      <c r="I122" s="75" t="s">
        <v>55</v>
      </c>
      <c r="J122" s="60"/>
      <c r="K122" s="80"/>
      <c r="L122" s="54"/>
      <c r="M122" s="54"/>
      <c r="N122" s="57" t="str">
        <f ca="1">IFERROR(__xludf.DUMMYFUNCTION("join("", "", query('Snowball (Gleison)'!A:D,""select A where D contains '"" &amp; upper(F122) &amp; ""'"", 0))"),"#N/A")</f>
        <v>#N/A</v>
      </c>
    </row>
    <row r="123" spans="1:14" ht="63.75" x14ac:dyDescent="0.25">
      <c r="A123" s="67" t="s">
        <v>759</v>
      </c>
      <c r="B123" s="58">
        <v>2009</v>
      </c>
      <c r="C123" s="59" t="s">
        <v>106</v>
      </c>
      <c r="D123" s="60" t="s">
        <v>760</v>
      </c>
      <c r="E123" s="60" t="s">
        <v>761</v>
      </c>
      <c r="F123" s="60" t="s">
        <v>762</v>
      </c>
      <c r="G123" s="60" t="s">
        <v>763</v>
      </c>
      <c r="H123" s="60" t="s">
        <v>317</v>
      </c>
      <c r="I123" s="75" t="s">
        <v>55</v>
      </c>
      <c r="J123" s="60"/>
      <c r="K123" s="80"/>
      <c r="L123" s="54" t="s">
        <v>764</v>
      </c>
      <c r="M123" s="54"/>
      <c r="N123" s="57" t="str">
        <f ca="1">IFERROR(__xludf.DUMMYFUNCTION("join("", "", query('Snowball (Gleison)'!A:D,""select A where D contains '"" &amp; upper(F123) &amp; ""'"", 0))"),"205")</f>
        <v>205</v>
      </c>
    </row>
    <row r="124" spans="1:14" ht="76.5" x14ac:dyDescent="0.25">
      <c r="A124" s="67" t="s">
        <v>765</v>
      </c>
      <c r="B124" s="58">
        <v>2009</v>
      </c>
      <c r="C124" s="59" t="s">
        <v>166</v>
      </c>
      <c r="D124" s="60" t="s">
        <v>766</v>
      </c>
      <c r="E124" s="60" t="s">
        <v>767</v>
      </c>
      <c r="F124" s="60" t="s">
        <v>768</v>
      </c>
      <c r="G124" s="60" t="s">
        <v>769</v>
      </c>
      <c r="H124" s="60" t="s">
        <v>455</v>
      </c>
      <c r="I124" s="75" t="s">
        <v>53</v>
      </c>
      <c r="J124" s="60"/>
      <c r="K124" s="80"/>
      <c r="L124" s="54" t="s">
        <v>770</v>
      </c>
      <c r="M124" s="54"/>
      <c r="N124" s="57" t="str">
        <f ca="1">IFERROR(__xludf.DUMMYFUNCTION("join("", "", query('Snowball (Gleison)'!A:D,""select A where D contains '"" &amp; upper(F124) &amp; ""'"", 0))"),"#N/A")</f>
        <v>#N/A</v>
      </c>
    </row>
    <row r="125" spans="1:14" ht="76.5" x14ac:dyDescent="0.25">
      <c r="A125" s="68">
        <v>2009.17</v>
      </c>
      <c r="B125" s="58">
        <v>2009</v>
      </c>
      <c r="C125" s="59" t="s">
        <v>396</v>
      </c>
      <c r="D125" s="60" t="s">
        <v>771</v>
      </c>
      <c r="E125" s="60" t="s">
        <v>772</v>
      </c>
      <c r="F125" s="60" t="s">
        <v>773</v>
      </c>
      <c r="G125" s="60" t="s">
        <v>774</v>
      </c>
      <c r="H125" s="38" t="s">
        <v>164</v>
      </c>
      <c r="I125" s="80" t="s">
        <v>57</v>
      </c>
      <c r="J125" s="60"/>
      <c r="K125" s="80"/>
      <c r="L125" s="54" t="s">
        <v>775</v>
      </c>
      <c r="M125" s="54"/>
      <c r="N125" s="57" t="str">
        <f ca="1">IFERROR(__xludf.DUMMYFUNCTION("join("", "", query('Snowball (Gleison)'!A:D,""select A where D contains '"" &amp; upper(F125) &amp; ""'"", 0))"),"#N/A")</f>
        <v>#N/A</v>
      </c>
    </row>
    <row r="126" spans="1:14" ht="89.25" x14ac:dyDescent="0.25">
      <c r="A126" s="68">
        <v>2009.18</v>
      </c>
      <c r="B126" s="58">
        <v>2009</v>
      </c>
      <c r="C126" s="59" t="s">
        <v>47</v>
      </c>
      <c r="D126" s="60" t="s">
        <v>776</v>
      </c>
      <c r="E126" s="60" t="s">
        <v>777</v>
      </c>
      <c r="F126" s="60" t="s">
        <v>778</v>
      </c>
      <c r="G126" s="60" t="s">
        <v>779</v>
      </c>
      <c r="H126" s="38" t="s">
        <v>164</v>
      </c>
      <c r="I126" s="38" t="s">
        <v>57</v>
      </c>
      <c r="J126" s="60"/>
      <c r="K126" s="80"/>
      <c r="L126" s="54" t="s">
        <v>780</v>
      </c>
      <c r="M126" s="54"/>
      <c r="N126" s="57" t="str">
        <f ca="1">IFERROR(__xludf.DUMMYFUNCTION("join("", "", query('Snowball (Gleison)'!A:D,""select A where D contains '"" &amp; upper(F126) &amp; ""'"", 0))"),"211")</f>
        <v>211</v>
      </c>
    </row>
    <row r="127" spans="1:14" ht="153" x14ac:dyDescent="0.25">
      <c r="A127" s="87" t="s">
        <v>781</v>
      </c>
      <c r="B127" s="52">
        <v>2009</v>
      </c>
      <c r="C127" s="65" t="s">
        <v>207</v>
      </c>
      <c r="D127" s="54" t="s">
        <v>782</v>
      </c>
      <c r="E127" s="54" t="s">
        <v>783</v>
      </c>
      <c r="F127" s="54" t="s">
        <v>784</v>
      </c>
      <c r="G127" s="54" t="s">
        <v>785</v>
      </c>
      <c r="H127" s="54" t="s">
        <v>786</v>
      </c>
      <c r="I127" s="54" t="s">
        <v>60</v>
      </c>
      <c r="J127" s="54" t="s">
        <v>144</v>
      </c>
      <c r="K127" s="54" t="s">
        <v>60</v>
      </c>
      <c r="L127" s="54"/>
      <c r="M127" s="54"/>
      <c r="N127" s="57" t="str">
        <f ca="1">IFERROR(__xludf.DUMMYFUNCTION("join("", "", query('Snowball (Gleison)'!A:D,""select A where D contains '"" &amp; upper(F127) &amp; ""'"", 0))"),"#N/A")</f>
        <v>#N/A</v>
      </c>
    </row>
    <row r="128" spans="1:14" ht="63.75" x14ac:dyDescent="0.25">
      <c r="A128" s="87">
        <v>2009.24</v>
      </c>
      <c r="B128" s="52">
        <v>2009</v>
      </c>
      <c r="C128" s="53" t="s">
        <v>493</v>
      </c>
      <c r="D128" s="54" t="s">
        <v>787</v>
      </c>
      <c r="E128" s="54" t="s">
        <v>788</v>
      </c>
      <c r="F128" s="54" t="s">
        <v>789</v>
      </c>
      <c r="G128" s="54" t="s">
        <v>790</v>
      </c>
      <c r="H128" s="54" t="s">
        <v>791</v>
      </c>
      <c r="I128" s="54" t="s">
        <v>74</v>
      </c>
      <c r="J128" s="54" t="s">
        <v>665</v>
      </c>
      <c r="K128" s="54" t="s">
        <v>74</v>
      </c>
      <c r="L128" s="54"/>
      <c r="M128" s="54"/>
      <c r="N128" s="57" t="str">
        <f ca="1">IFERROR(__xludf.DUMMYFUNCTION("join("", "", query('Snowball (Gleison)'!A:D,""select A where D contains '"" &amp; upper(F128) &amp; ""'"", 0))"),"#N/A")</f>
        <v>#N/A</v>
      </c>
    </row>
    <row r="129" spans="1:14" ht="89.25" x14ac:dyDescent="0.25">
      <c r="A129" s="87">
        <v>2009.25</v>
      </c>
      <c r="B129" s="84">
        <v>2009</v>
      </c>
      <c r="C129" s="53" t="s">
        <v>493</v>
      </c>
      <c r="D129" s="55" t="s">
        <v>792</v>
      </c>
      <c r="E129" s="55" t="s">
        <v>793</v>
      </c>
      <c r="F129" s="55" t="s">
        <v>794</v>
      </c>
      <c r="G129" s="55" t="s">
        <v>795</v>
      </c>
      <c r="H129" s="55" t="s">
        <v>796</v>
      </c>
      <c r="I129" s="55" t="s">
        <v>74</v>
      </c>
      <c r="J129" s="54" t="s">
        <v>665</v>
      </c>
      <c r="K129" s="55" t="s">
        <v>74</v>
      </c>
      <c r="L129" s="55"/>
      <c r="M129" s="55"/>
      <c r="N129" s="57" t="str">
        <f ca="1">IFERROR(__xludf.DUMMYFUNCTION("join("", "", query('Snowball (Gleison)'!A:D,""select A where D contains '"" &amp; upper(F129) &amp; ""'"", 0))"),"#N/A")</f>
        <v>#N/A</v>
      </c>
    </row>
    <row r="130" spans="1:14" ht="102" x14ac:dyDescent="0.25">
      <c r="A130" s="67" t="s">
        <v>797</v>
      </c>
      <c r="B130" s="58">
        <v>2009</v>
      </c>
      <c r="C130" s="59" t="s">
        <v>106</v>
      </c>
      <c r="D130" s="60" t="s">
        <v>798</v>
      </c>
      <c r="E130" s="60" t="s">
        <v>799</v>
      </c>
      <c r="F130" s="60" t="s">
        <v>800</v>
      </c>
      <c r="G130" s="60" t="s">
        <v>801</v>
      </c>
      <c r="H130" s="60" t="s">
        <v>442</v>
      </c>
      <c r="I130" s="80" t="s">
        <v>57</v>
      </c>
      <c r="J130" s="60"/>
      <c r="K130" s="80"/>
      <c r="L130" s="54"/>
      <c r="M130" s="54"/>
      <c r="N130" s="57" t="str">
        <f ca="1">IFERROR(__xludf.DUMMYFUNCTION("join("", "", query('Snowball (Gleison)'!A:D,""select A where D contains '"" &amp; upper(F130) &amp; ""'"", 0))"),"213")</f>
        <v>213</v>
      </c>
    </row>
    <row r="131" spans="1:14" ht="76.5" x14ac:dyDescent="0.25">
      <c r="A131" s="67" t="s">
        <v>802</v>
      </c>
      <c r="B131" s="58">
        <v>2009</v>
      </c>
      <c r="C131" s="59" t="s">
        <v>166</v>
      </c>
      <c r="D131" s="60" t="s">
        <v>803</v>
      </c>
      <c r="E131" s="60" t="s">
        <v>804</v>
      </c>
      <c r="F131" s="60" t="s">
        <v>805</v>
      </c>
      <c r="G131" s="60" t="s">
        <v>806</v>
      </c>
      <c r="H131" s="60" t="s">
        <v>317</v>
      </c>
      <c r="I131" s="75" t="s">
        <v>55</v>
      </c>
      <c r="J131" s="60"/>
      <c r="K131" s="80"/>
      <c r="L131" s="54"/>
      <c r="M131" s="54"/>
      <c r="N131" s="57" t="str">
        <f ca="1">IFERROR(__xludf.DUMMYFUNCTION("join("", "", query('Snowball (Gleison)'!A:D,""select A where D contains '"" &amp; upper(F131) &amp; ""'"", 0))"),"217")</f>
        <v>217</v>
      </c>
    </row>
    <row r="132" spans="1:14" ht="76.5" x14ac:dyDescent="0.25">
      <c r="A132" s="67" t="s">
        <v>807</v>
      </c>
      <c r="B132" s="58">
        <v>2009</v>
      </c>
      <c r="C132" s="59" t="s">
        <v>214</v>
      </c>
      <c r="D132" s="60" t="s">
        <v>808</v>
      </c>
      <c r="E132" s="60" t="s">
        <v>809</v>
      </c>
      <c r="F132" s="60" t="s">
        <v>810</v>
      </c>
      <c r="G132" s="60" t="s">
        <v>811</v>
      </c>
      <c r="H132" s="60" t="s">
        <v>347</v>
      </c>
      <c r="I132" s="75" t="s">
        <v>55</v>
      </c>
      <c r="J132" s="60"/>
      <c r="K132" s="80"/>
      <c r="L132" s="54"/>
      <c r="M132" s="54"/>
      <c r="N132" s="57" t="str">
        <f ca="1">IFERROR(__xludf.DUMMYFUNCTION("join("", "", query('Snowball (Gleison)'!A:D,""select A where D contains '"" &amp; upper(F132) &amp; ""'"", 0))"),"225")</f>
        <v>225</v>
      </c>
    </row>
    <row r="133" spans="1:14" ht="409.5" x14ac:dyDescent="0.25">
      <c r="A133" s="88"/>
      <c r="B133" s="26"/>
      <c r="C133" s="27"/>
      <c r="D133" s="27"/>
      <c r="E133" s="27"/>
      <c r="F133" s="45"/>
      <c r="G133" s="45"/>
      <c r="H133" s="45"/>
      <c r="I133" s="45"/>
      <c r="J133" s="45"/>
      <c r="K133" s="45"/>
      <c r="L133" s="95"/>
      <c r="M133" s="95"/>
      <c r="N133" s="57" t="str">
        <f ca="1">IFERROR(__xludf.DUMMYFUNCTION("join("", "", query('Snowball (Gleison)'!A:D,""select A where D contains '"" &amp; upper(F133) &amp; ""'"", 0))"),"1, 2, 3, 4, 5, 6, 7, 8, 9, 10, 11, 12, 13, 14, 15, 16, 17, 18, 22, 23, 24, 25, 27, 29, 31, 32, 33, 34, 35, 36, 38, 39, 40, 41, 42, 43, 44, 47, 48, 49, 51, 52, 53, 54, 55, 56, 57, 58, 59, 61, 62, 63, 64, 66, 68, 69, 71, 72, 76, 77, 78, 79, 82, 85, 86, 87, "&amp;"88, 91, 92, 93, 96, 97, 98, 99, 100, 101, 103, 105, 106, 107, 109, 110, 111, 112, 113, 114, 115, 116, 117, 118, 119, 120, 121, 122, 125, 126, 127, 128, 129, 130, 131, 132, 133, 134, 135, 136, 137, 138, 139, 140, 141, 142, 144, 145, 146, 147, 148, 149, 150"&amp;", 151, 153, 154, 156, 157, 158, 159, 160, 161, 162, 163, 166, 167, 168, 169, 170, 171, 172, 173, 174, 175, 176, 177, 178, 179, 180, 181, 182, 184, 187, 188, 190, 195, 196, 197, 200, 203, 204, 205, 206, 207, 211, 212, 213, 216, 217, 220, 221, 222, 223, 224"&amp;", 225, 226, 228, 229, 230, 231, 233, 234, 235, 236, 237, 240, 241, 243, 244, 245, 246, 249, 250, 251, 252, 253, 254, 255, 256, 257, 258, 259, 260, 263, 264, 265, 266, 267, 271, 272, 274, 275, 276")</f>
        <v>1, 2, 3, 4, 5, 6, 7, 8, 9, 10, 11, 12, 13, 14, 15, 16, 17, 18, 22, 23, 24, 25, 27, 29, 31, 32, 33, 34, 35, 36, 38, 39, 40, 41, 42, 43, 44, 47, 48, 49, 51, 52, 53, 54, 55, 56, 57, 58, 59, 61, 62, 63, 64, 66, 68, 69, 71, 72, 76, 77, 78, 79, 82, 85, 86, 87, 88, 91, 92, 93, 96, 97, 98, 99, 100, 101, 103, 105, 106, 107, 109, 110, 111, 112, 113, 114, 115, 116, 117, 118, 119, 120, 121, 122, 125, 126, 127, 128, 129, 130, 131, 132, 133, 134, 135, 136, 137, 138, 139, 140, 141, 142, 144, 145, 146, 147, 148, 149, 150, 151, 153, 154, 156, 157, 158, 159, 160, 161, 162, 163, 166, 167, 168, 169, 170, 171, 172, 173, 174, 175, 176, 177, 178, 179, 180, 181, 182, 184, 187, 188, 190, 195, 196, 197, 200, 203, 204, 205, 206, 207, 211, 212, 213, 216, 217, 220, 221, 222, 223, 224, 225, 226, 228, 229, 230, 231, 233, 234, 235, 236, 237, 240, 241, 243, 244, 245, 246, 249, 250, 251, 252, 253, 254, 255, 256, 257, 258, 259, 260, 263, 264, 265, 266, 267, 271, 272, 274, 275, 276</v>
      </c>
    </row>
    <row r="134" spans="1:14" ht="38.25" x14ac:dyDescent="0.25">
      <c r="A134" s="68" t="s">
        <v>812</v>
      </c>
      <c r="B134" s="58">
        <v>2008</v>
      </c>
      <c r="C134" s="59" t="s">
        <v>106</v>
      </c>
      <c r="D134" s="60" t="s">
        <v>813</v>
      </c>
      <c r="E134" s="60" t="s">
        <v>814</v>
      </c>
      <c r="F134" s="60" t="s">
        <v>815</v>
      </c>
      <c r="G134" s="60" t="s">
        <v>816</v>
      </c>
      <c r="H134" s="38" t="s">
        <v>229</v>
      </c>
      <c r="I134" s="38" t="s">
        <v>51</v>
      </c>
      <c r="J134" s="60"/>
      <c r="K134" s="80"/>
      <c r="L134" s="54"/>
      <c r="M134" s="54"/>
      <c r="N134" s="57" t="str">
        <f ca="1">IFERROR(__xludf.DUMMYFUNCTION("join("", "", query('Snowball (Gleison)'!A:D,""select A where D contains '"" &amp; upper(F134) &amp; ""'"", 0))"),"228")</f>
        <v>228</v>
      </c>
    </row>
    <row r="135" spans="1:14" ht="76.5" x14ac:dyDescent="0.25">
      <c r="A135" s="68" t="s">
        <v>817</v>
      </c>
      <c r="B135" s="58">
        <v>2008</v>
      </c>
      <c r="C135" s="59" t="s">
        <v>106</v>
      </c>
      <c r="D135" s="60" t="s">
        <v>818</v>
      </c>
      <c r="E135" s="60" t="s">
        <v>814</v>
      </c>
      <c r="F135" s="60" t="s">
        <v>819</v>
      </c>
      <c r="G135" s="60" t="s">
        <v>820</v>
      </c>
      <c r="H135" s="38" t="s">
        <v>164</v>
      </c>
      <c r="I135" s="38" t="s">
        <v>57</v>
      </c>
      <c r="J135" s="60"/>
      <c r="K135" s="80"/>
      <c r="L135" s="54"/>
      <c r="M135" s="54"/>
      <c r="N135" s="57" t="str">
        <f ca="1">IFERROR(__xludf.DUMMYFUNCTION("join("", "", query('Snowball (Gleison)'!A:D,""select A where D contains '"" &amp; upper(F135) &amp; ""'"", 0))"),"231")</f>
        <v>231</v>
      </c>
    </row>
    <row r="136" spans="1:14" ht="102" x14ac:dyDescent="0.25">
      <c r="A136" s="68" t="s">
        <v>821</v>
      </c>
      <c r="B136" s="52">
        <v>2008</v>
      </c>
      <c r="C136" s="53" t="s">
        <v>207</v>
      </c>
      <c r="D136" s="54" t="s">
        <v>822</v>
      </c>
      <c r="E136" s="54" t="s">
        <v>823</v>
      </c>
      <c r="F136" s="54" t="s">
        <v>824</v>
      </c>
      <c r="G136" s="54" t="s">
        <v>825</v>
      </c>
      <c r="H136" s="54" t="s">
        <v>826</v>
      </c>
      <c r="I136" s="54" t="s">
        <v>68</v>
      </c>
      <c r="J136" s="54" t="s">
        <v>827</v>
      </c>
      <c r="K136" s="54" t="s">
        <v>68</v>
      </c>
      <c r="L136" s="54"/>
      <c r="M136" s="54" t="s">
        <v>68</v>
      </c>
      <c r="N136" s="57" t="str">
        <f ca="1">IFERROR(__xludf.DUMMYFUNCTION("join("", "", query('Snowball (Gleison)'!A:D,""select A where D contains '"" &amp; upper(F136) &amp; ""'"", 0))"),"#N/A")</f>
        <v>#N/A</v>
      </c>
    </row>
    <row r="137" spans="1:14" ht="51" x14ac:dyDescent="0.25">
      <c r="A137" s="68" t="s">
        <v>828</v>
      </c>
      <c r="B137" s="58">
        <v>2008</v>
      </c>
      <c r="C137" s="59" t="s">
        <v>214</v>
      </c>
      <c r="D137" s="60" t="s">
        <v>829</v>
      </c>
      <c r="E137" s="60" t="s">
        <v>830</v>
      </c>
      <c r="F137" s="60" t="s">
        <v>831</v>
      </c>
      <c r="G137" s="60" t="s">
        <v>832</v>
      </c>
      <c r="H137" s="60" t="s">
        <v>317</v>
      </c>
      <c r="I137" s="75" t="s">
        <v>55</v>
      </c>
      <c r="J137" s="60"/>
      <c r="K137" s="80"/>
      <c r="L137" s="54"/>
      <c r="M137" s="54"/>
      <c r="N137" s="57" t="str">
        <f ca="1">IFERROR(__xludf.DUMMYFUNCTION("join("", "", query('Snowball (Gleison)'!A:D,""select A where D contains '"" &amp; upper(F137) &amp; ""'"", 0))"),"234")</f>
        <v>234</v>
      </c>
    </row>
    <row r="138" spans="1:14" ht="102" x14ac:dyDescent="0.25">
      <c r="A138" s="67" t="s">
        <v>833</v>
      </c>
      <c r="B138" s="58">
        <v>2008</v>
      </c>
      <c r="C138" s="59" t="s">
        <v>207</v>
      </c>
      <c r="D138" s="60" t="s">
        <v>834</v>
      </c>
      <c r="E138" s="60" t="s">
        <v>835</v>
      </c>
      <c r="F138" s="60" t="s">
        <v>836</v>
      </c>
      <c r="G138" s="60" t="s">
        <v>837</v>
      </c>
      <c r="H138" s="75" t="s">
        <v>229</v>
      </c>
      <c r="I138" s="75" t="s">
        <v>51</v>
      </c>
      <c r="J138" s="60"/>
      <c r="K138" s="80"/>
      <c r="L138" s="54"/>
      <c r="M138" s="54"/>
      <c r="N138" s="57" t="str">
        <f ca="1">IFERROR(__xludf.DUMMYFUNCTION("join("", "", query('Snowball (Gleison)'!A:D,""select A where D contains '"" &amp; upper(F138) &amp; ""'"", 0))"),"236")</f>
        <v>236</v>
      </c>
    </row>
    <row r="139" spans="1:14" ht="63.75" x14ac:dyDescent="0.25">
      <c r="A139" s="67" t="s">
        <v>838</v>
      </c>
      <c r="B139" s="58">
        <v>2008</v>
      </c>
      <c r="C139" s="59" t="s">
        <v>396</v>
      </c>
      <c r="D139" s="60" t="s">
        <v>839</v>
      </c>
      <c r="E139" s="60" t="s">
        <v>840</v>
      </c>
      <c r="F139" s="60" t="s">
        <v>841</v>
      </c>
      <c r="G139" s="60" t="s">
        <v>842</v>
      </c>
      <c r="H139" s="75" t="s">
        <v>229</v>
      </c>
      <c r="I139" s="75" t="s">
        <v>51</v>
      </c>
      <c r="J139" s="60"/>
      <c r="K139" s="80"/>
      <c r="L139" s="54"/>
      <c r="M139" s="54"/>
      <c r="N139" s="57" t="str">
        <f ca="1">IFERROR(__xludf.DUMMYFUNCTION("join("", "", query('Snowball (Gleison)'!A:D,""select A where D contains '"" &amp; upper(F139) &amp; ""'"", 0))"),"#N/A")</f>
        <v>#N/A</v>
      </c>
    </row>
    <row r="140" spans="1:14" ht="76.5" x14ac:dyDescent="0.25">
      <c r="A140" s="67" t="s">
        <v>843</v>
      </c>
      <c r="B140" s="52">
        <v>2008</v>
      </c>
      <c r="C140" s="53" t="s">
        <v>146</v>
      </c>
      <c r="D140" s="54" t="s">
        <v>844</v>
      </c>
      <c r="E140" s="54" t="s">
        <v>845</v>
      </c>
      <c r="F140" s="54" t="s">
        <v>846</v>
      </c>
      <c r="G140" s="54" t="s">
        <v>842</v>
      </c>
      <c r="H140" s="54" t="s">
        <v>847</v>
      </c>
      <c r="I140" s="54" t="s">
        <v>68</v>
      </c>
      <c r="J140" s="54" t="s">
        <v>848</v>
      </c>
      <c r="K140" s="54" t="s">
        <v>68</v>
      </c>
      <c r="L140" s="54"/>
      <c r="M140" s="54" t="s">
        <v>68</v>
      </c>
      <c r="N140" s="57" t="str">
        <f ca="1">IFERROR(__xludf.DUMMYFUNCTION("join("", "", query('Snowball (Gleison)'!A:D,""select A where D contains '"" &amp; upper(F140) &amp; ""'"", 0))"),"#N/A")</f>
        <v>#N/A</v>
      </c>
    </row>
    <row r="141" spans="1:14" ht="76.5" x14ac:dyDescent="0.25">
      <c r="A141" s="67" t="s">
        <v>849</v>
      </c>
      <c r="B141" s="52">
        <v>2008</v>
      </c>
      <c r="C141" s="53" t="s">
        <v>207</v>
      </c>
      <c r="D141" s="54" t="s">
        <v>850</v>
      </c>
      <c r="E141" s="54" t="s">
        <v>851</v>
      </c>
      <c r="F141" s="54" t="s">
        <v>852</v>
      </c>
      <c r="G141" s="54" t="s">
        <v>853</v>
      </c>
      <c r="H141" s="54" t="s">
        <v>854</v>
      </c>
      <c r="I141" s="54" t="s">
        <v>68</v>
      </c>
      <c r="J141" s="54" t="s">
        <v>855</v>
      </c>
      <c r="K141" s="54" t="s">
        <v>68</v>
      </c>
      <c r="L141" s="54"/>
      <c r="M141" s="54" t="s">
        <v>68</v>
      </c>
      <c r="N141" s="57" t="str">
        <f ca="1">IFERROR(__xludf.DUMMYFUNCTION("join("", "", query('Snowball (Gleison)'!A:D,""select A where D contains '"" &amp; upper(F141) &amp; ""'"", 0))"),"#N/A")</f>
        <v>#N/A</v>
      </c>
    </row>
    <row r="142" spans="1:14" ht="204" x14ac:dyDescent="0.25">
      <c r="A142" s="67" t="s">
        <v>856</v>
      </c>
      <c r="B142" s="52">
        <v>2008</v>
      </c>
      <c r="C142" s="53" t="s">
        <v>396</v>
      </c>
      <c r="D142" s="54" t="s">
        <v>857</v>
      </c>
      <c r="E142" s="54" t="s">
        <v>858</v>
      </c>
      <c r="F142" s="54" t="s">
        <v>859</v>
      </c>
      <c r="G142" s="54" t="s">
        <v>860</v>
      </c>
      <c r="H142" s="54" t="s">
        <v>861</v>
      </c>
      <c r="I142" s="54" t="s">
        <v>276</v>
      </c>
      <c r="J142" s="54"/>
      <c r="K142" s="54"/>
      <c r="L142" s="54"/>
      <c r="M142" s="54" t="s">
        <v>68</v>
      </c>
      <c r="N142" s="57" t="str">
        <f ca="1">IFERROR(__xludf.DUMMYFUNCTION("join("", "", query('Snowball (Gleison)'!A:D,""select A where D contains '"" &amp; upper(F142) &amp; ""'"", 0))"),"#N/A")</f>
        <v>#N/A</v>
      </c>
    </row>
    <row r="143" spans="1:14" ht="76.5" x14ac:dyDescent="0.25">
      <c r="A143" s="67" t="s">
        <v>862</v>
      </c>
      <c r="B143" s="58">
        <v>2008</v>
      </c>
      <c r="C143" s="59" t="s">
        <v>207</v>
      </c>
      <c r="D143" s="60" t="s">
        <v>863</v>
      </c>
      <c r="E143" s="60" t="s">
        <v>864</v>
      </c>
      <c r="F143" s="60" t="s">
        <v>865</v>
      </c>
      <c r="G143" s="60" t="s">
        <v>866</v>
      </c>
      <c r="H143" s="75" t="s">
        <v>229</v>
      </c>
      <c r="I143" s="75" t="s">
        <v>51</v>
      </c>
      <c r="J143" s="60"/>
      <c r="K143" s="80"/>
      <c r="L143" s="54"/>
      <c r="M143" s="54"/>
      <c r="N143" s="57" t="str">
        <f ca="1">IFERROR(__xludf.DUMMYFUNCTION("join("", "", query('Snowball (Gleison)'!A:D,""select A where D contains '"" &amp; upper(F143) &amp; ""'"", 0))"),"240")</f>
        <v>240</v>
      </c>
    </row>
    <row r="144" spans="1:14" ht="63.75" x14ac:dyDescent="0.25">
      <c r="A144" s="67" t="s">
        <v>867</v>
      </c>
      <c r="B144" s="58">
        <v>2008</v>
      </c>
      <c r="C144" s="59" t="s">
        <v>89</v>
      </c>
      <c r="D144" s="60" t="s">
        <v>868</v>
      </c>
      <c r="E144" s="60" t="s">
        <v>869</v>
      </c>
      <c r="F144" s="60" t="s">
        <v>870</v>
      </c>
      <c r="G144" s="60" t="s">
        <v>871</v>
      </c>
      <c r="H144" s="75" t="s">
        <v>164</v>
      </c>
      <c r="I144" s="75" t="s">
        <v>57</v>
      </c>
      <c r="J144" s="60"/>
      <c r="K144" s="80"/>
      <c r="L144" s="54"/>
      <c r="M144" s="54"/>
      <c r="N144" s="57" t="str">
        <f ca="1">IFERROR(__xludf.DUMMYFUNCTION("join("", "", query('Snowball (Gleison)'!A:D,""select A where D contains '"" &amp; upper(F144) &amp; ""'"", 0))"),"#N/A")</f>
        <v>#N/A</v>
      </c>
    </row>
    <row r="145" spans="1:14" ht="89.25" x14ac:dyDescent="0.25">
      <c r="A145" s="87">
        <v>2008.25</v>
      </c>
      <c r="B145" s="58">
        <v>2008</v>
      </c>
      <c r="C145" s="59" t="s">
        <v>146</v>
      </c>
      <c r="D145" s="60" t="s">
        <v>872</v>
      </c>
      <c r="E145" s="60" t="s">
        <v>873</v>
      </c>
      <c r="F145" s="60" t="s">
        <v>874</v>
      </c>
      <c r="G145" s="60" t="s">
        <v>875</v>
      </c>
      <c r="H145" s="60" t="s">
        <v>442</v>
      </c>
      <c r="I145" s="60" t="s">
        <v>57</v>
      </c>
      <c r="J145" s="60"/>
      <c r="K145" s="80"/>
      <c r="L145" s="54"/>
      <c r="M145" s="54"/>
      <c r="N145" s="57" t="str">
        <f ca="1">IFERROR(__xludf.DUMMYFUNCTION("join("", "", query('Snowball (Gleison)'!A:D,""select A where D contains '"" &amp; upper(F145) &amp; ""'"", 0))"),"#N/A")</f>
        <v>#N/A</v>
      </c>
    </row>
    <row r="146" spans="1:14" ht="76.5" x14ac:dyDescent="0.25">
      <c r="A146" s="87">
        <v>2008.26</v>
      </c>
      <c r="B146" s="58">
        <v>2008</v>
      </c>
      <c r="C146" s="59" t="s">
        <v>125</v>
      </c>
      <c r="D146" s="60" t="s">
        <v>876</v>
      </c>
      <c r="E146" s="60" t="s">
        <v>877</v>
      </c>
      <c r="F146" s="60" t="s">
        <v>878</v>
      </c>
      <c r="G146" s="60" t="s">
        <v>879</v>
      </c>
      <c r="H146" s="60" t="s">
        <v>652</v>
      </c>
      <c r="I146" s="60" t="s">
        <v>57</v>
      </c>
      <c r="J146" s="55"/>
      <c r="K146" s="55"/>
      <c r="L146" s="55"/>
      <c r="M146" s="55"/>
      <c r="N146" s="57" t="str">
        <f ca="1">IFERROR(__xludf.DUMMYFUNCTION("join("", "", query('Snowball (Gleison)'!A:D,""select A where D contains '"" &amp; upper(F146) &amp; ""'"", 0))"),"#N/A")</f>
        <v>#N/A</v>
      </c>
    </row>
    <row r="147" spans="1:14" ht="178.5" x14ac:dyDescent="0.25">
      <c r="A147" s="87">
        <v>2008.28</v>
      </c>
      <c r="B147" s="84">
        <v>2008</v>
      </c>
      <c r="C147" s="53" t="s">
        <v>106</v>
      </c>
      <c r="D147" s="55" t="s">
        <v>880</v>
      </c>
      <c r="E147" s="55" t="s">
        <v>881</v>
      </c>
      <c r="F147" s="55" t="s">
        <v>882</v>
      </c>
      <c r="G147" s="55" t="s">
        <v>883</v>
      </c>
      <c r="H147" s="54" t="s">
        <v>884</v>
      </c>
      <c r="I147" s="54" t="s">
        <v>60</v>
      </c>
      <c r="J147" s="55" t="s">
        <v>885</v>
      </c>
      <c r="K147" s="55" t="s">
        <v>53</v>
      </c>
      <c r="L147" s="55"/>
      <c r="M147" s="55"/>
      <c r="N147" s="57" t="str">
        <f ca="1">IFERROR(__xludf.DUMMYFUNCTION("join("", "", query('Snowball (Gleison)'!A:D,""select A where D contains '"" &amp; upper(F147) &amp; ""'"", 0))"),"#N/A")</f>
        <v>#N/A</v>
      </c>
    </row>
    <row r="148" spans="1:14" ht="51" x14ac:dyDescent="0.25">
      <c r="A148" s="87">
        <v>2008.29</v>
      </c>
      <c r="B148" s="58">
        <v>2008</v>
      </c>
      <c r="C148" s="59" t="s">
        <v>611</v>
      </c>
      <c r="D148" s="60" t="s">
        <v>886</v>
      </c>
      <c r="E148" s="60" t="s">
        <v>887</v>
      </c>
      <c r="F148" s="60" t="s">
        <v>888</v>
      </c>
      <c r="G148" s="60" t="s">
        <v>889</v>
      </c>
      <c r="H148" s="60" t="s">
        <v>164</v>
      </c>
      <c r="I148" s="60" t="s">
        <v>57</v>
      </c>
      <c r="J148" s="54"/>
      <c r="K148" s="74"/>
      <c r="L148" s="54"/>
      <c r="M148" s="54"/>
      <c r="N148" s="57" t="str">
        <f ca="1">IFERROR(__xludf.DUMMYFUNCTION("join("", "", query('Snowball (Gleison)'!A:D,""select A where D contains '"" &amp; upper(F148) &amp; ""'"", 0))"),"#N/A")</f>
        <v>#N/A</v>
      </c>
    </row>
    <row r="149" spans="1:14" ht="38.25" x14ac:dyDescent="0.25">
      <c r="A149" s="51" t="s">
        <v>890</v>
      </c>
      <c r="B149" s="58">
        <v>2008</v>
      </c>
      <c r="C149" s="59" t="s">
        <v>891</v>
      </c>
      <c r="D149" s="60" t="s">
        <v>892</v>
      </c>
      <c r="E149" s="60" t="s">
        <v>893</v>
      </c>
      <c r="F149" s="60" t="s">
        <v>894</v>
      </c>
      <c r="G149" s="60" t="s">
        <v>895</v>
      </c>
      <c r="H149" s="60" t="s">
        <v>652</v>
      </c>
      <c r="I149" s="60" t="s">
        <v>57</v>
      </c>
      <c r="J149" s="60"/>
      <c r="K149" s="80"/>
      <c r="L149" s="54"/>
      <c r="M149" s="54"/>
      <c r="N149" s="57" t="str">
        <f ca="1">IFERROR(__xludf.DUMMYFUNCTION("join("", "", query('Snowball (Gleison)'!A:D,""select A where D contains '"" &amp; upper(F149) &amp; ""'"", 0))"),"244")</f>
        <v>244</v>
      </c>
    </row>
    <row r="150" spans="1:14" ht="102" x14ac:dyDescent="0.25">
      <c r="A150" s="51" t="s">
        <v>896</v>
      </c>
      <c r="B150" s="52">
        <v>2008</v>
      </c>
      <c r="C150" s="53" t="s">
        <v>493</v>
      </c>
      <c r="D150" s="54" t="s">
        <v>897</v>
      </c>
      <c r="E150" s="54" t="s">
        <v>898</v>
      </c>
      <c r="F150" s="54" t="s">
        <v>899</v>
      </c>
      <c r="G150" s="54" t="s">
        <v>900</v>
      </c>
      <c r="H150" s="54" t="s">
        <v>901</v>
      </c>
      <c r="I150" s="54" t="s">
        <v>60</v>
      </c>
      <c r="J150" s="55"/>
      <c r="K150" s="55"/>
      <c r="L150" s="55"/>
      <c r="M150" s="55"/>
      <c r="N150" s="57" t="str">
        <f ca="1">IFERROR(__xludf.DUMMYFUNCTION("join("", "", query('Snowball (Gleison)'!A:D,""select A where D contains '"" &amp; upper(F150) &amp; ""'"", 0))"),"#N/A")</f>
        <v>#N/A</v>
      </c>
    </row>
    <row r="151" spans="1:14" ht="165.75" x14ac:dyDescent="0.25">
      <c r="A151" s="51" t="s">
        <v>902</v>
      </c>
      <c r="B151" s="84">
        <v>2008</v>
      </c>
      <c r="C151" s="53" t="s">
        <v>207</v>
      </c>
      <c r="D151" s="55" t="s">
        <v>903</v>
      </c>
      <c r="E151" s="55" t="s">
        <v>904</v>
      </c>
      <c r="F151" s="55" t="s">
        <v>905</v>
      </c>
      <c r="G151" s="55" t="s">
        <v>906</v>
      </c>
      <c r="H151" s="54" t="s">
        <v>907</v>
      </c>
      <c r="I151" s="54" t="s">
        <v>276</v>
      </c>
      <c r="J151" s="55"/>
      <c r="K151" s="55"/>
      <c r="L151" s="55"/>
      <c r="M151" s="54" t="s">
        <v>68</v>
      </c>
      <c r="N151" s="57" t="str">
        <f ca="1">IFERROR(__xludf.DUMMYFUNCTION("join("", "", query('Snowball (Gleison)'!A:D,""select A where D contains '"" &amp; upper(F151) &amp; ""'"", 0))"),"#N/A")</f>
        <v>#N/A</v>
      </c>
    </row>
    <row r="152" spans="1:14" ht="76.5" x14ac:dyDescent="0.25">
      <c r="A152" s="51" t="s">
        <v>908</v>
      </c>
      <c r="B152" s="52">
        <v>2008</v>
      </c>
      <c r="C152" s="53" t="s">
        <v>106</v>
      </c>
      <c r="D152" s="54" t="s">
        <v>909</v>
      </c>
      <c r="E152" s="54" t="s">
        <v>605</v>
      </c>
      <c r="F152" s="54" t="s">
        <v>606</v>
      </c>
      <c r="G152" s="54" t="s">
        <v>910</v>
      </c>
      <c r="H152" s="54" t="s">
        <v>911</v>
      </c>
      <c r="I152" s="54" t="s">
        <v>68</v>
      </c>
      <c r="J152" s="54" t="s">
        <v>912</v>
      </c>
      <c r="K152" s="54" t="s">
        <v>68</v>
      </c>
      <c r="L152" s="54"/>
      <c r="M152" s="54" t="s">
        <v>68</v>
      </c>
      <c r="N152" s="57" t="str">
        <f ca="1">IFERROR(__xludf.DUMMYFUNCTION("join("", "", query('Snowball (Gleison)'!A:D,""select A where D contains '"" &amp; upper(F152) &amp; ""'"", 0))"),"#N/A")</f>
        <v>#N/A</v>
      </c>
    </row>
    <row r="153" spans="1:14" ht="102" x14ac:dyDescent="0.25">
      <c r="A153" s="51" t="s">
        <v>913</v>
      </c>
      <c r="B153" s="52">
        <v>2008</v>
      </c>
      <c r="C153" s="53" t="s">
        <v>214</v>
      </c>
      <c r="D153" s="54" t="s">
        <v>914</v>
      </c>
      <c r="E153" s="54" t="s">
        <v>915</v>
      </c>
      <c r="F153" s="54" t="s">
        <v>916</v>
      </c>
      <c r="G153" s="54" t="s">
        <v>917</v>
      </c>
      <c r="H153" s="54" t="s">
        <v>918</v>
      </c>
      <c r="I153" s="54" t="s">
        <v>68</v>
      </c>
      <c r="J153" s="54" t="s">
        <v>855</v>
      </c>
      <c r="K153" s="54" t="s">
        <v>68</v>
      </c>
      <c r="L153" s="54"/>
      <c r="M153" s="54" t="s">
        <v>68</v>
      </c>
      <c r="N153" s="57" t="str">
        <f ca="1">IFERROR(__xludf.DUMMYFUNCTION("join("", "", query('Snowball (Gleison)'!A:D,""select A where D contains '"" &amp; upper(F153) &amp; ""'"", 0))"),"#N/A")</f>
        <v>#N/A</v>
      </c>
    </row>
    <row r="154" spans="1:14" ht="114.75" x14ac:dyDescent="0.25">
      <c r="A154" s="51" t="s">
        <v>919</v>
      </c>
      <c r="B154" s="52">
        <v>2008</v>
      </c>
      <c r="C154" s="53" t="s">
        <v>214</v>
      </c>
      <c r="D154" s="54" t="s">
        <v>920</v>
      </c>
      <c r="E154" s="54" t="s">
        <v>921</v>
      </c>
      <c r="F154" s="54" t="s">
        <v>922</v>
      </c>
      <c r="G154" s="54" t="s">
        <v>923</v>
      </c>
      <c r="H154" s="54" t="s">
        <v>924</v>
      </c>
      <c r="I154" s="54" t="s">
        <v>60</v>
      </c>
      <c r="J154" s="54"/>
      <c r="K154" s="54"/>
      <c r="L154" s="54"/>
      <c r="M154" s="54"/>
      <c r="N154" s="57" t="str">
        <f ca="1">IFERROR(__xludf.DUMMYFUNCTION("join("", "", query('Snowball (Gleison)'!A:D,""select A where D contains '"" &amp; upper(F154) &amp; ""'"", 0))"),"#N/A")</f>
        <v>#N/A</v>
      </c>
    </row>
    <row r="155" spans="1:14" ht="76.5" x14ac:dyDescent="0.25">
      <c r="A155" s="51" t="s">
        <v>925</v>
      </c>
      <c r="B155" s="58">
        <v>2008</v>
      </c>
      <c r="C155" s="59" t="s">
        <v>138</v>
      </c>
      <c r="D155" s="60" t="s">
        <v>926</v>
      </c>
      <c r="E155" s="60" t="s">
        <v>927</v>
      </c>
      <c r="F155" s="60" t="s">
        <v>928</v>
      </c>
      <c r="G155" s="60" t="s">
        <v>929</v>
      </c>
      <c r="H155" s="75" t="s">
        <v>229</v>
      </c>
      <c r="I155" s="75" t="s">
        <v>51</v>
      </c>
      <c r="J155" s="60"/>
      <c r="K155" s="80"/>
      <c r="L155" s="54"/>
      <c r="M155" s="54"/>
      <c r="N155" s="57" t="str">
        <f ca="1">IFERROR(__xludf.DUMMYFUNCTION("join("", "", query('Snowball (Gleison)'!A:D,""select A where D contains '"" &amp; upper(F155) &amp; ""'"", 0))"),"250")</f>
        <v>250</v>
      </c>
    </row>
    <row r="156" spans="1:14" ht="140.25" x14ac:dyDescent="0.25">
      <c r="A156" s="51" t="s">
        <v>930</v>
      </c>
      <c r="B156" s="52">
        <v>2008</v>
      </c>
      <c r="C156" s="53" t="s">
        <v>214</v>
      </c>
      <c r="D156" s="54" t="s">
        <v>931</v>
      </c>
      <c r="E156" s="54" t="s">
        <v>932</v>
      </c>
      <c r="F156" s="54" t="s">
        <v>933</v>
      </c>
      <c r="G156" s="54" t="s">
        <v>934</v>
      </c>
      <c r="H156" s="54" t="s">
        <v>935</v>
      </c>
      <c r="I156" s="54" t="s">
        <v>60</v>
      </c>
      <c r="J156" s="54"/>
      <c r="K156" s="54"/>
      <c r="L156" s="54"/>
      <c r="M156" s="54"/>
      <c r="N156" s="57" t="str">
        <f ca="1">IFERROR(__xludf.DUMMYFUNCTION("join("", "", query('Snowball (Gleison)'!A:D,""select A where D contains '"" &amp; upper(F156) &amp; ""'"", 0))"),"#N/A")</f>
        <v>#N/A</v>
      </c>
    </row>
    <row r="157" spans="1:14" ht="89.25" x14ac:dyDescent="0.25">
      <c r="A157" s="51" t="s">
        <v>925</v>
      </c>
      <c r="B157" s="53">
        <v>2008</v>
      </c>
      <c r="C157" s="54" t="s">
        <v>47</v>
      </c>
      <c r="D157" s="54" t="s">
        <v>936</v>
      </c>
      <c r="E157" s="54" t="s">
        <v>937</v>
      </c>
      <c r="F157" s="54" t="s">
        <v>938</v>
      </c>
      <c r="G157" s="54" t="s">
        <v>939</v>
      </c>
      <c r="H157" s="54" t="s">
        <v>940</v>
      </c>
      <c r="I157" s="54" t="s">
        <v>68</v>
      </c>
      <c r="J157" s="54" t="s">
        <v>941</v>
      </c>
      <c r="K157" s="54" t="s">
        <v>68</v>
      </c>
      <c r="L157" s="54"/>
      <c r="M157" s="54" t="s">
        <v>68</v>
      </c>
      <c r="N157" s="57" t="str">
        <f ca="1">IFERROR(__xludf.DUMMYFUNCTION("join("", "", query('Snowball (Gleison)'!A:D,""select A where D contains '"" &amp; upper(F157) &amp; ""'"", 0))"),"#VALUE!")</f>
        <v>#VALUE!</v>
      </c>
    </row>
    <row r="158" spans="1:14" ht="409.5" x14ac:dyDescent="0.25">
      <c r="A158" s="88"/>
      <c r="B158" s="26"/>
      <c r="C158" s="27"/>
      <c r="D158" s="27"/>
      <c r="E158" s="27"/>
      <c r="F158" s="45"/>
      <c r="G158" s="45"/>
      <c r="H158" s="45"/>
      <c r="I158" s="45"/>
      <c r="J158" s="45"/>
      <c r="K158" s="45"/>
      <c r="L158" s="95"/>
      <c r="M158" s="95"/>
      <c r="N158" s="57" t="str">
        <f ca="1">IFERROR(__xludf.DUMMYFUNCTION("join("", "", query('Snowball (Gleison)'!A:D,""select A where D contains '"" &amp; upper(F158) &amp; ""'"", 0))"),"1, 2, 3, 4, 5, 6, 7, 8, 9, 10, 11, 12, 13, 14, 15, 16, 17, 18, 22, 23, 24, 25, 27, 29, 31, 32, 33, 34, 35, 36, 38, 39, 40, 41, 42, 43, 44, 47, 48, 49, 51, 52, 53, 54, 55, 56, 57, 58, 59, 61, 62, 63, 64, 66, 68, 69, 71, 72, 76, 77, 78, 79, 82, 85, 86, 87, "&amp;"88, 91, 92, 93, 96, 97, 98, 99, 100, 101, 103, 105, 106, 107, 109, 110, 111, 112, 113, 114, 115, 116, 117, 118, 119, 120, 121, 122, 125, 126, 127, 128, 129, 130, 131, 132, 133, 134, 135, 136, 137, 138, 139, 140, 141, 142, 144, 145, 146, 147, 148, 149, 150"&amp;", 151, 153, 154, 156, 157, 158, 159, 160, 161, 162, 163, 166, 167, 168, 169, 170, 171, 172, 173, 174, 175, 176, 177, 178, 179, 180, 181, 182, 184, 187, 188, 190, 195, 196, 197, 200, 203, 204, 205, 206, 207, 211, 212, 213, 216, 217, 220, 221, 222, 223, 224"&amp;", 225, 226, 228, 229, 230, 231, 233, 234, 235, 236, 237, 240, 241, 243, 244, 245, 246, 249, 250, 251, 252, 253, 254, 255, 256, 257, 258, 259, 260, 263, 264, 265, 266, 267, 271, 272, 274, 275, 276")</f>
        <v>1, 2, 3, 4, 5, 6, 7, 8, 9, 10, 11, 12, 13, 14, 15, 16, 17, 18, 22, 23, 24, 25, 27, 29, 31, 32, 33, 34, 35, 36, 38, 39, 40, 41, 42, 43, 44, 47, 48, 49, 51, 52, 53, 54, 55, 56, 57, 58, 59, 61, 62, 63, 64, 66, 68, 69, 71, 72, 76, 77, 78, 79, 82, 85, 86, 87, 88, 91, 92, 93, 96, 97, 98, 99, 100, 101, 103, 105, 106, 107, 109, 110, 111, 112, 113, 114, 115, 116, 117, 118, 119, 120, 121, 122, 125, 126, 127, 128, 129, 130, 131, 132, 133, 134, 135, 136, 137, 138, 139, 140, 141, 142, 144, 145, 146, 147, 148, 149, 150, 151, 153, 154, 156, 157, 158, 159, 160, 161, 162, 163, 166, 167, 168, 169, 170, 171, 172, 173, 174, 175, 176, 177, 178, 179, 180, 181, 182, 184, 187, 188, 190, 195, 196, 197, 200, 203, 204, 205, 206, 207, 211, 212, 213, 216, 217, 220, 221, 222, 223, 224, 225, 226, 228, 229, 230, 231, 233, 234, 235, 236, 237, 240, 241, 243, 244, 245, 246, 249, 250, 251, 252, 253, 254, 255, 256, 257, 258, 259, 260, 263, 264, 265, 266, 267, 271, 272, 274, 275, 276</v>
      </c>
    </row>
    <row r="159" spans="1:14" ht="89.25" x14ac:dyDescent="0.25">
      <c r="A159" s="68" t="s">
        <v>942</v>
      </c>
      <c r="B159" s="58">
        <v>2007</v>
      </c>
      <c r="C159" s="59" t="s">
        <v>396</v>
      </c>
      <c r="D159" s="60" t="s">
        <v>943</v>
      </c>
      <c r="E159" s="60" t="s">
        <v>944</v>
      </c>
      <c r="F159" s="60" t="s">
        <v>945</v>
      </c>
      <c r="G159" s="60" t="s">
        <v>946</v>
      </c>
      <c r="H159" s="38" t="s">
        <v>164</v>
      </c>
      <c r="I159" s="38" t="s">
        <v>57</v>
      </c>
      <c r="J159" s="60"/>
      <c r="K159" s="80"/>
      <c r="L159" s="54"/>
      <c r="M159" s="54"/>
      <c r="N159" s="57" t="str">
        <f ca="1">IFERROR(__xludf.DUMMYFUNCTION("join("", "", query('Snowball (Gleison)'!A:D,""select A where D contains '"" &amp; upper(F159) &amp; ""'"", 0))"),"252")</f>
        <v>252</v>
      </c>
    </row>
    <row r="160" spans="1:14" ht="102" x14ac:dyDescent="0.25">
      <c r="A160" s="68" t="s">
        <v>947</v>
      </c>
      <c r="B160" s="52">
        <v>2007</v>
      </c>
      <c r="C160" s="53" t="s">
        <v>47</v>
      </c>
      <c r="D160" s="54" t="s">
        <v>948</v>
      </c>
      <c r="E160" s="54" t="s">
        <v>949</v>
      </c>
      <c r="F160" s="54" t="s">
        <v>950</v>
      </c>
      <c r="G160" s="54" t="s">
        <v>951</v>
      </c>
      <c r="H160" s="54" t="s">
        <v>952</v>
      </c>
      <c r="I160" s="54" t="s">
        <v>60</v>
      </c>
      <c r="J160" s="54"/>
      <c r="K160" s="54"/>
      <c r="L160" s="54"/>
      <c r="M160" s="54"/>
      <c r="N160" s="57" t="str">
        <f ca="1">IFERROR(__xludf.DUMMYFUNCTION("join("", "", query('Snowball (Gleison)'!A:D,""select A where D contains '"" &amp; upper(F160) &amp; ""'"", 0))"),"#N/A")</f>
        <v>#N/A</v>
      </c>
    </row>
    <row r="161" spans="1:14" ht="127.5" x14ac:dyDescent="0.25">
      <c r="A161" s="67" t="s">
        <v>953</v>
      </c>
      <c r="B161" s="52">
        <v>2007</v>
      </c>
      <c r="C161" s="53" t="s">
        <v>954</v>
      </c>
      <c r="D161" s="54" t="s">
        <v>955</v>
      </c>
      <c r="E161" s="54" t="s">
        <v>956</v>
      </c>
      <c r="F161" s="54" t="s">
        <v>957</v>
      </c>
      <c r="G161" s="54" t="s">
        <v>958</v>
      </c>
      <c r="H161" s="54" t="s">
        <v>959</v>
      </c>
      <c r="I161" s="54" t="s">
        <v>60</v>
      </c>
      <c r="J161" s="54"/>
      <c r="K161" s="54"/>
      <c r="L161" s="54"/>
      <c r="M161" s="54"/>
      <c r="N161" s="57" t="str">
        <f ca="1">IFERROR(__xludf.DUMMYFUNCTION("join("", "", query('Snowball (Gleison)'!A:D,""select A where D contains '"" &amp; upper(F161) &amp; ""'"", 0))"),"#N/A")</f>
        <v>#N/A</v>
      </c>
    </row>
    <row r="162" spans="1:14" ht="114.75" x14ac:dyDescent="0.25">
      <c r="A162" s="67" t="s">
        <v>960</v>
      </c>
      <c r="B162" s="52">
        <v>2007</v>
      </c>
      <c r="C162" s="53" t="s">
        <v>47</v>
      </c>
      <c r="D162" s="54" t="s">
        <v>961</v>
      </c>
      <c r="E162" s="54" t="s">
        <v>962</v>
      </c>
      <c r="F162" s="54" t="s">
        <v>963</v>
      </c>
      <c r="G162" s="54" t="s">
        <v>964</v>
      </c>
      <c r="H162" s="54" t="s">
        <v>965</v>
      </c>
      <c r="I162" s="54" t="s">
        <v>60</v>
      </c>
      <c r="J162" s="54"/>
      <c r="K162" s="54"/>
      <c r="L162" s="54"/>
      <c r="M162" s="54"/>
      <c r="N162" s="57" t="str">
        <f ca="1">IFERROR(__xludf.DUMMYFUNCTION("join("", "", query('Snowball (Gleison)'!A:D,""select A where D contains '"" &amp; upper(F162) &amp; ""'"", 0))"),"#N/A")</f>
        <v>#N/A</v>
      </c>
    </row>
    <row r="163" spans="1:14" ht="114.75" x14ac:dyDescent="0.25">
      <c r="A163" s="67" t="s">
        <v>966</v>
      </c>
      <c r="B163" s="64">
        <v>2007</v>
      </c>
      <c r="C163" s="65" t="s">
        <v>125</v>
      </c>
      <c r="D163" s="66" t="s">
        <v>967</v>
      </c>
      <c r="E163" s="66" t="s">
        <v>968</v>
      </c>
      <c r="F163" s="66" t="s">
        <v>969</v>
      </c>
      <c r="G163" s="66" t="s">
        <v>970</v>
      </c>
      <c r="H163" s="54" t="s">
        <v>971</v>
      </c>
      <c r="I163" s="54" t="s">
        <v>60</v>
      </c>
      <c r="J163" s="66"/>
      <c r="K163" s="94"/>
      <c r="L163" s="66"/>
      <c r="M163" s="66"/>
      <c r="N163" s="57" t="str">
        <f ca="1">IFERROR(__xludf.DUMMYFUNCTION("join("", "", query('Snowball (Gleison)'!A:D,""select A where D contains '"" &amp; upper(F163) &amp; ""'"", 0))"),"#N/A")</f>
        <v>#N/A</v>
      </c>
    </row>
    <row r="164" spans="1:14" ht="102" x14ac:dyDescent="0.25">
      <c r="A164" s="67" t="s">
        <v>972</v>
      </c>
      <c r="B164" s="58">
        <v>2007</v>
      </c>
      <c r="C164" s="59" t="s">
        <v>106</v>
      </c>
      <c r="D164" s="60" t="s">
        <v>973</v>
      </c>
      <c r="E164" s="60" t="s">
        <v>974</v>
      </c>
      <c r="F164" s="60" t="s">
        <v>975</v>
      </c>
      <c r="G164" s="60" t="s">
        <v>976</v>
      </c>
      <c r="H164" s="38" t="s">
        <v>164</v>
      </c>
      <c r="I164" s="38" t="s">
        <v>57</v>
      </c>
      <c r="J164" s="60"/>
      <c r="K164" s="80"/>
      <c r="L164" s="54"/>
      <c r="M164" s="54"/>
      <c r="N164" s="57" t="str">
        <f ca="1">IFERROR(__xludf.DUMMYFUNCTION("join("", "", query('Snowball (Gleison)'!A:D,""select A where D contains '"" &amp; upper(F164) &amp; ""'"", 0))"),"#N/A")</f>
        <v>#N/A</v>
      </c>
    </row>
    <row r="165" spans="1:14" ht="51" x14ac:dyDescent="0.25">
      <c r="A165" s="67" t="s">
        <v>977</v>
      </c>
      <c r="B165" s="58">
        <v>2007</v>
      </c>
      <c r="C165" s="59" t="s">
        <v>954</v>
      </c>
      <c r="D165" s="60" t="s">
        <v>978</v>
      </c>
      <c r="E165" s="60" t="s">
        <v>979</v>
      </c>
      <c r="F165" s="60" t="s">
        <v>980</v>
      </c>
      <c r="G165" s="60" t="s">
        <v>981</v>
      </c>
      <c r="H165" s="60" t="s">
        <v>164</v>
      </c>
      <c r="I165" s="60" t="s">
        <v>57</v>
      </c>
      <c r="J165" s="66"/>
      <c r="K165" s="94"/>
      <c r="L165" s="96"/>
      <c r="M165" s="96"/>
      <c r="N165" s="57" t="str">
        <f ca="1">IFERROR(__xludf.DUMMYFUNCTION("join("", "", query('Snowball (Gleison)'!A:D,""select A where D contains '"" &amp; upper(F165) &amp; ""'"", 0))"),"259")</f>
        <v>259</v>
      </c>
    </row>
    <row r="166" spans="1:14" ht="63.75" x14ac:dyDescent="0.25">
      <c r="A166" s="67" t="s">
        <v>982</v>
      </c>
      <c r="B166" s="82">
        <v>2007</v>
      </c>
      <c r="C166" s="59" t="s">
        <v>106</v>
      </c>
      <c r="D166" s="75" t="s">
        <v>983</v>
      </c>
      <c r="E166" s="75" t="s">
        <v>984</v>
      </c>
      <c r="F166" s="75" t="s">
        <v>985</v>
      </c>
      <c r="G166" s="75" t="s">
        <v>986</v>
      </c>
      <c r="H166" s="75" t="s">
        <v>229</v>
      </c>
      <c r="I166" s="75" t="s">
        <v>51</v>
      </c>
      <c r="J166" s="60"/>
      <c r="K166" s="80"/>
      <c r="L166" s="55"/>
      <c r="M166" s="55"/>
      <c r="N166" s="57" t="str">
        <f ca="1">IFERROR(__xludf.DUMMYFUNCTION("join("", "", query('Snowball (Gleison)'!A:D,""select A where D contains '"" &amp; upper(F166) &amp; ""'"", 0))"),"#N/A")</f>
        <v>#N/A</v>
      </c>
    </row>
    <row r="167" spans="1:14" ht="63.75" x14ac:dyDescent="0.25">
      <c r="A167" s="67" t="s">
        <v>987</v>
      </c>
      <c r="B167" s="58">
        <v>2007</v>
      </c>
      <c r="C167" s="59" t="s">
        <v>106</v>
      </c>
      <c r="D167" s="60" t="s">
        <v>988</v>
      </c>
      <c r="E167" s="60" t="s">
        <v>989</v>
      </c>
      <c r="F167" s="60" t="s">
        <v>990</v>
      </c>
      <c r="G167" s="60" t="s">
        <v>991</v>
      </c>
      <c r="H167" s="60" t="s">
        <v>652</v>
      </c>
      <c r="I167" s="80" t="s">
        <v>57</v>
      </c>
      <c r="J167" s="60"/>
      <c r="K167" s="80"/>
      <c r="L167" s="54"/>
      <c r="M167" s="54"/>
      <c r="N167" s="57" t="str">
        <f ca="1">IFERROR(__xludf.DUMMYFUNCTION("join("", "", query('Snowball (Gleison)'!A:D,""select A where D contains '"" &amp; upper(F167) &amp; ""'"", 0))"),"265")</f>
        <v>265</v>
      </c>
    </row>
    <row r="168" spans="1:14" ht="114.75" x14ac:dyDescent="0.25">
      <c r="A168" s="87">
        <v>2007.17</v>
      </c>
      <c r="B168" s="52">
        <v>2007</v>
      </c>
      <c r="C168" s="53" t="s">
        <v>106</v>
      </c>
      <c r="D168" s="54" t="s">
        <v>992</v>
      </c>
      <c r="E168" s="54" t="s">
        <v>993</v>
      </c>
      <c r="F168" s="54" t="s">
        <v>994</v>
      </c>
      <c r="G168" s="54" t="s">
        <v>995</v>
      </c>
      <c r="H168" s="54" t="s">
        <v>996</v>
      </c>
      <c r="I168" s="54" t="s">
        <v>60</v>
      </c>
      <c r="J168" s="54"/>
      <c r="K168" s="54"/>
      <c r="L168" s="54"/>
      <c r="M168" s="54"/>
      <c r="N168" s="57" t="str">
        <f ca="1">IFERROR(__xludf.DUMMYFUNCTION("join("", "", query('Snowball (Gleison)'!A:D,""select A where D contains '"" &amp; upper(F168) &amp; ""'"", 0))"),"#N/A")</f>
        <v>#N/A</v>
      </c>
    </row>
    <row r="169" spans="1:14" ht="114.75" x14ac:dyDescent="0.25">
      <c r="A169" s="67" t="s">
        <v>997</v>
      </c>
      <c r="B169" s="58">
        <v>2007</v>
      </c>
      <c r="C169" s="59" t="s">
        <v>998</v>
      </c>
      <c r="D169" s="60" t="s">
        <v>999</v>
      </c>
      <c r="E169" s="60" t="s">
        <v>1000</v>
      </c>
      <c r="F169" s="60" t="s">
        <v>1001</v>
      </c>
      <c r="G169" s="60" t="s">
        <v>1002</v>
      </c>
      <c r="H169" s="60" t="s">
        <v>347</v>
      </c>
      <c r="I169" s="75" t="s">
        <v>55</v>
      </c>
      <c r="J169" s="60"/>
      <c r="K169" s="80"/>
      <c r="L169" s="54"/>
      <c r="M169" s="54"/>
      <c r="N169" s="57" t="str">
        <f ca="1">IFERROR(__xludf.DUMMYFUNCTION("join("", "", query('Snowball (Gleison)'!A:D,""select A where D contains '"" &amp; upper(F169) &amp; ""'"", 0))"),"272")</f>
        <v>272</v>
      </c>
    </row>
    <row r="170" spans="1:14" ht="165.75" x14ac:dyDescent="0.25">
      <c r="A170" s="67" t="s">
        <v>1003</v>
      </c>
      <c r="B170" s="52">
        <v>2007</v>
      </c>
      <c r="C170" s="53" t="s">
        <v>106</v>
      </c>
      <c r="D170" s="54" t="s">
        <v>1004</v>
      </c>
      <c r="E170" s="54" t="s">
        <v>1005</v>
      </c>
      <c r="F170" s="54" t="s">
        <v>1006</v>
      </c>
      <c r="G170" s="54" t="s">
        <v>1007</v>
      </c>
      <c r="H170" s="54" t="s">
        <v>1008</v>
      </c>
      <c r="I170" s="54" t="s">
        <v>60</v>
      </c>
      <c r="J170" s="54"/>
      <c r="K170" s="54"/>
      <c r="L170" s="54"/>
      <c r="M170" s="54"/>
      <c r="N170" s="57" t="str">
        <f ca="1">IFERROR(__xludf.DUMMYFUNCTION("join("", "", query('Snowball (Gleison)'!A:D,""select A where D contains '"" &amp; upper(F170) &amp; ""'"", 0))"),"#N/A")</f>
        <v>#N/A</v>
      </c>
    </row>
    <row r="171" spans="1:14" ht="114.75" x14ac:dyDescent="0.25">
      <c r="A171" s="67" t="s">
        <v>1009</v>
      </c>
      <c r="B171" s="52">
        <v>2007</v>
      </c>
      <c r="C171" s="53" t="s">
        <v>106</v>
      </c>
      <c r="D171" s="54" t="s">
        <v>1010</v>
      </c>
      <c r="E171" s="54" t="s">
        <v>1011</v>
      </c>
      <c r="F171" s="54" t="s">
        <v>1012</v>
      </c>
      <c r="G171" s="54" t="s">
        <v>1013</v>
      </c>
      <c r="H171" s="54" t="s">
        <v>1014</v>
      </c>
      <c r="I171" s="54" t="s">
        <v>60</v>
      </c>
      <c r="J171" s="54"/>
      <c r="K171" s="54"/>
      <c r="L171" s="54"/>
      <c r="M171" s="54"/>
      <c r="N171" s="57" t="str">
        <f ca="1">IFERROR(__xludf.DUMMYFUNCTION("join("", "", query('Snowball (Gleison)'!A:D,""select A where D contains '"" &amp; upper(F171) &amp; ""'"", 0))"),"#N/A")</f>
        <v>#N/A</v>
      </c>
    </row>
    <row r="172" spans="1:14" ht="165.75" x14ac:dyDescent="0.25">
      <c r="A172" s="67" t="s">
        <v>1015</v>
      </c>
      <c r="B172" s="52">
        <v>2007</v>
      </c>
      <c r="C172" s="53" t="s">
        <v>396</v>
      </c>
      <c r="D172" s="54" t="s">
        <v>1016</v>
      </c>
      <c r="E172" s="54" t="s">
        <v>1017</v>
      </c>
      <c r="F172" s="54" t="s">
        <v>1018</v>
      </c>
      <c r="G172" s="54" t="s">
        <v>906</v>
      </c>
      <c r="H172" s="54" t="s">
        <v>907</v>
      </c>
      <c r="I172" s="54" t="s">
        <v>276</v>
      </c>
      <c r="J172" s="54"/>
      <c r="K172" s="54"/>
      <c r="L172" s="54"/>
      <c r="M172" s="54" t="s">
        <v>68</v>
      </c>
      <c r="N172" s="57" t="str">
        <f ca="1">IFERROR(__xludf.DUMMYFUNCTION("join("", "", query('Snowball (Gleison)'!A:D,""select A where D contains '"" &amp; upper(F172) &amp; ""'"", 0))"),"#N/A")</f>
        <v>#N/A</v>
      </c>
    </row>
    <row r="173" spans="1:14" ht="76.5" x14ac:dyDescent="0.25">
      <c r="A173" s="67" t="s">
        <v>1019</v>
      </c>
      <c r="B173" s="58">
        <v>2007</v>
      </c>
      <c r="C173" s="59" t="s">
        <v>396</v>
      </c>
      <c r="D173" s="60" t="s">
        <v>1020</v>
      </c>
      <c r="E173" s="60" t="s">
        <v>1021</v>
      </c>
      <c r="F173" s="60" t="s">
        <v>1022</v>
      </c>
      <c r="G173" s="60" t="s">
        <v>1023</v>
      </c>
      <c r="H173" s="60" t="s">
        <v>652</v>
      </c>
      <c r="I173" s="80" t="s">
        <v>57</v>
      </c>
      <c r="J173" s="60"/>
      <c r="K173" s="80"/>
      <c r="L173" s="54"/>
      <c r="M173" s="54"/>
      <c r="N173" s="57" t="str">
        <f ca="1">IFERROR(__xludf.DUMMYFUNCTION("join("", "", query('Snowball (Gleison)'!A:D,""select A where D contains '"" &amp; upper(F173) &amp; ""'"", 0))"),"275")</f>
        <v>275</v>
      </c>
    </row>
    <row r="174" spans="1:14" ht="102" x14ac:dyDescent="0.25">
      <c r="A174" s="67" t="s">
        <v>1024</v>
      </c>
      <c r="B174" s="52">
        <v>2007</v>
      </c>
      <c r="C174" s="53" t="s">
        <v>207</v>
      </c>
      <c r="D174" s="54" t="s">
        <v>1025</v>
      </c>
      <c r="E174" s="54" t="s">
        <v>1026</v>
      </c>
      <c r="F174" s="54" t="s">
        <v>1027</v>
      </c>
      <c r="G174" s="54" t="s">
        <v>1028</v>
      </c>
      <c r="H174" s="54" t="s">
        <v>918</v>
      </c>
      <c r="I174" s="54" t="s">
        <v>68</v>
      </c>
      <c r="J174" s="54" t="s">
        <v>855</v>
      </c>
      <c r="K174" s="54" t="s">
        <v>68</v>
      </c>
      <c r="L174" s="54"/>
      <c r="M174" s="54" t="s">
        <v>68</v>
      </c>
      <c r="N174" s="57" t="str">
        <f ca="1">IFERROR(__xludf.DUMMYFUNCTION("join("", "", query('Snowball (Gleison)'!A:D,""select A where D contains '"" &amp; upper(F174) &amp; ""'"", 0))"),"#N/A")</f>
        <v>#N/A</v>
      </c>
    </row>
    <row r="175" spans="1:14" ht="38.25" x14ac:dyDescent="0.25">
      <c r="A175" s="67" t="s">
        <v>1029</v>
      </c>
      <c r="B175" s="58">
        <v>2007</v>
      </c>
      <c r="C175" s="59" t="s">
        <v>125</v>
      </c>
      <c r="D175" s="60" t="s">
        <v>1030</v>
      </c>
      <c r="E175" s="60" t="s">
        <v>1031</v>
      </c>
      <c r="F175" s="60" t="s">
        <v>1032</v>
      </c>
      <c r="G175" s="60" t="s">
        <v>1033</v>
      </c>
      <c r="H175" s="60" t="s">
        <v>652</v>
      </c>
      <c r="I175" s="60" t="s">
        <v>57</v>
      </c>
      <c r="J175" s="54"/>
      <c r="K175" s="54"/>
      <c r="L175" s="54"/>
      <c r="M175" s="54"/>
      <c r="N175" s="57" t="str">
        <f ca="1">IFERROR(__xludf.DUMMYFUNCTION("join("", "", query('Snowball (Gleison)'!A:D,""select A where D contains '"" &amp; upper(F175) &amp; ""'"", 0))"),"#N/A")</f>
        <v>#N/A</v>
      </c>
    </row>
    <row r="176" spans="1:14" ht="127.5" x14ac:dyDescent="0.25">
      <c r="A176" s="67">
        <v>2006.03</v>
      </c>
      <c r="B176" s="58">
        <v>2006</v>
      </c>
      <c r="C176" s="59" t="s">
        <v>1034</v>
      </c>
      <c r="D176" s="60" t="s">
        <v>1035</v>
      </c>
      <c r="E176" s="60" t="s">
        <v>1036</v>
      </c>
      <c r="F176" s="60" t="s">
        <v>1037</v>
      </c>
      <c r="G176" s="60" t="s">
        <v>1038</v>
      </c>
      <c r="H176" s="60" t="s">
        <v>347</v>
      </c>
      <c r="I176" s="60" t="s">
        <v>55</v>
      </c>
      <c r="J176" s="54"/>
      <c r="K176" s="54"/>
      <c r="L176" s="54"/>
      <c r="M176" s="54"/>
      <c r="N176" s="57"/>
    </row>
    <row r="177" spans="1:14" ht="63.75" x14ac:dyDescent="0.25">
      <c r="A177" s="67" t="s">
        <v>1039</v>
      </c>
      <c r="B177" s="58">
        <v>2006</v>
      </c>
      <c r="C177" s="59" t="s">
        <v>1040</v>
      </c>
      <c r="D177" s="60" t="s">
        <v>1041</v>
      </c>
      <c r="E177" s="60" t="s">
        <v>1042</v>
      </c>
      <c r="F177" s="60" t="s">
        <v>1043</v>
      </c>
      <c r="G177" s="60" t="s">
        <v>1044</v>
      </c>
      <c r="H177" s="60" t="s">
        <v>347</v>
      </c>
      <c r="I177" s="60" t="s">
        <v>55</v>
      </c>
      <c r="J177" s="54"/>
      <c r="K177" s="54"/>
      <c r="L177" s="54"/>
      <c r="M177" s="54"/>
      <c r="N177" s="57"/>
    </row>
    <row r="178" spans="1:14" ht="140.25" x14ac:dyDescent="0.25">
      <c r="A178" s="67" t="s">
        <v>1045</v>
      </c>
      <c r="B178" s="52">
        <v>2006</v>
      </c>
      <c r="C178" s="53" t="s">
        <v>1046</v>
      </c>
      <c r="D178" s="54" t="s">
        <v>1047</v>
      </c>
      <c r="E178" s="54" t="s">
        <v>1048</v>
      </c>
      <c r="F178" s="54" t="s">
        <v>1049</v>
      </c>
      <c r="G178" s="54" t="s">
        <v>1050</v>
      </c>
      <c r="H178" s="54" t="s">
        <v>1051</v>
      </c>
      <c r="I178" s="54" t="s">
        <v>60</v>
      </c>
      <c r="J178" s="54"/>
      <c r="K178" s="54"/>
      <c r="L178" s="54"/>
      <c r="M178" s="54"/>
      <c r="N178" s="57"/>
    </row>
    <row r="179" spans="1:14" ht="140.25" x14ac:dyDescent="0.25">
      <c r="A179" s="67" t="s">
        <v>1052</v>
      </c>
      <c r="B179" s="52">
        <v>2006</v>
      </c>
      <c r="C179" s="53" t="s">
        <v>125</v>
      </c>
      <c r="D179" s="54" t="s">
        <v>1053</v>
      </c>
      <c r="E179" s="54" t="s">
        <v>1054</v>
      </c>
      <c r="F179" s="54" t="s">
        <v>1055</v>
      </c>
      <c r="G179" s="54" t="s">
        <v>1056</v>
      </c>
      <c r="H179" s="54" t="s">
        <v>1057</v>
      </c>
      <c r="I179" s="54" t="s">
        <v>60</v>
      </c>
      <c r="J179" s="54"/>
      <c r="K179" s="54"/>
      <c r="L179" s="54"/>
      <c r="M179" s="54"/>
      <c r="N179" s="57"/>
    </row>
    <row r="180" spans="1:14" ht="89.25" x14ac:dyDescent="0.25">
      <c r="A180" s="67" t="s">
        <v>1058</v>
      </c>
      <c r="B180" s="58">
        <v>2006</v>
      </c>
      <c r="C180" s="59" t="s">
        <v>125</v>
      </c>
      <c r="D180" s="60" t="s">
        <v>1059</v>
      </c>
      <c r="E180" s="60" t="s">
        <v>1060</v>
      </c>
      <c r="F180" s="60" t="s">
        <v>1061</v>
      </c>
      <c r="G180" s="60" t="s">
        <v>1062</v>
      </c>
      <c r="H180" s="60" t="s">
        <v>521</v>
      </c>
      <c r="I180" s="60" t="s">
        <v>53</v>
      </c>
      <c r="J180" s="54"/>
      <c r="K180" s="54"/>
      <c r="L180" s="54"/>
      <c r="M180" s="54"/>
      <c r="N180" s="57"/>
    </row>
    <row r="181" spans="1:14" ht="63.75" x14ac:dyDescent="0.25">
      <c r="A181" s="67" t="s">
        <v>1063</v>
      </c>
      <c r="B181" s="58">
        <v>2006</v>
      </c>
      <c r="C181" s="59" t="s">
        <v>146</v>
      </c>
      <c r="D181" s="60" t="s">
        <v>1064</v>
      </c>
      <c r="E181" s="60" t="s">
        <v>1065</v>
      </c>
      <c r="F181" s="60" t="s">
        <v>1066</v>
      </c>
      <c r="G181" s="60" t="s">
        <v>1067</v>
      </c>
      <c r="H181" s="60" t="s">
        <v>521</v>
      </c>
      <c r="I181" s="60" t="s">
        <v>53</v>
      </c>
      <c r="J181" s="54"/>
      <c r="K181" s="54"/>
      <c r="L181" s="54"/>
      <c r="M181" s="54"/>
      <c r="N181" s="57"/>
    </row>
    <row r="182" spans="1:14" ht="102" x14ac:dyDescent="0.25">
      <c r="A182" s="67" t="s">
        <v>1068</v>
      </c>
      <c r="B182" s="52">
        <v>2006</v>
      </c>
      <c r="C182" s="53" t="s">
        <v>146</v>
      </c>
      <c r="D182" s="54" t="s">
        <v>1069</v>
      </c>
      <c r="E182" s="54" t="s">
        <v>1070</v>
      </c>
      <c r="F182" s="54" t="s">
        <v>1071</v>
      </c>
      <c r="G182" s="54" t="s">
        <v>1072</v>
      </c>
      <c r="H182" s="54" t="s">
        <v>1073</v>
      </c>
      <c r="I182" s="54" t="s">
        <v>60</v>
      </c>
      <c r="J182" s="54"/>
      <c r="K182" s="54"/>
      <c r="L182" s="54"/>
      <c r="M182" s="54"/>
      <c r="N182" s="57"/>
    </row>
    <row r="183" spans="1:14" ht="127.5" x14ac:dyDescent="0.25">
      <c r="A183" s="67" t="s">
        <v>1074</v>
      </c>
      <c r="B183" s="58">
        <v>2006</v>
      </c>
      <c r="C183" s="59" t="s">
        <v>106</v>
      </c>
      <c r="D183" s="60" t="s">
        <v>1075</v>
      </c>
      <c r="E183" s="60" t="s">
        <v>1076</v>
      </c>
      <c r="F183" s="60" t="s">
        <v>1077</v>
      </c>
      <c r="G183" s="60" t="s">
        <v>1078</v>
      </c>
      <c r="H183" s="60" t="s">
        <v>347</v>
      </c>
      <c r="I183" s="60" t="s">
        <v>55</v>
      </c>
      <c r="J183" s="54"/>
      <c r="K183" s="54"/>
      <c r="L183" s="54"/>
      <c r="M183" s="54"/>
      <c r="N183" s="57"/>
    </row>
    <row r="184" spans="1:14" ht="63.75" x14ac:dyDescent="0.25">
      <c r="A184" s="67" t="s">
        <v>1079</v>
      </c>
      <c r="B184" s="58">
        <v>2006</v>
      </c>
      <c r="C184" s="59" t="s">
        <v>611</v>
      </c>
      <c r="D184" s="60" t="s">
        <v>1080</v>
      </c>
      <c r="E184" s="60" t="s">
        <v>1081</v>
      </c>
      <c r="F184" s="60" t="s">
        <v>1082</v>
      </c>
      <c r="G184" s="60" t="s">
        <v>1083</v>
      </c>
      <c r="H184" s="60" t="s">
        <v>164</v>
      </c>
      <c r="I184" s="60" t="s">
        <v>57</v>
      </c>
      <c r="J184" s="54"/>
      <c r="K184" s="54"/>
      <c r="L184" s="54"/>
      <c r="M184" s="54"/>
      <c r="N184" s="57"/>
    </row>
    <row r="185" spans="1:14" ht="51" x14ac:dyDescent="0.25">
      <c r="A185" s="67" t="s">
        <v>1084</v>
      </c>
      <c r="B185" s="58">
        <v>2006</v>
      </c>
      <c r="C185" s="59" t="s">
        <v>146</v>
      </c>
      <c r="D185" s="60" t="s">
        <v>1085</v>
      </c>
      <c r="E185" s="60" t="s">
        <v>1086</v>
      </c>
      <c r="F185" s="60" t="s">
        <v>1087</v>
      </c>
      <c r="G185" s="60" t="s">
        <v>1088</v>
      </c>
      <c r="H185" s="60" t="s">
        <v>347</v>
      </c>
      <c r="I185" s="60" t="s">
        <v>55</v>
      </c>
      <c r="J185" s="54"/>
      <c r="K185" s="54"/>
      <c r="L185" s="54"/>
      <c r="M185" s="54"/>
      <c r="N185" s="57"/>
    </row>
    <row r="186" spans="1:14" ht="89.25" x14ac:dyDescent="0.25">
      <c r="A186" s="67" t="s">
        <v>1089</v>
      </c>
      <c r="B186" s="52">
        <v>2006</v>
      </c>
      <c r="C186" s="53" t="s">
        <v>146</v>
      </c>
      <c r="D186" s="54" t="s">
        <v>1090</v>
      </c>
      <c r="E186" s="54" t="s">
        <v>87</v>
      </c>
      <c r="F186" s="54" t="s">
        <v>1091</v>
      </c>
      <c r="G186" s="54" t="s">
        <v>1092</v>
      </c>
      <c r="H186" s="54" t="s">
        <v>911</v>
      </c>
      <c r="I186" s="54" t="s">
        <v>68</v>
      </c>
      <c r="J186" s="54"/>
      <c r="K186" s="54"/>
      <c r="L186" s="54"/>
      <c r="M186" s="54"/>
      <c r="N186" s="57"/>
    </row>
    <row r="187" spans="1:14" ht="51" x14ac:dyDescent="0.25">
      <c r="A187" s="67" t="s">
        <v>1093</v>
      </c>
      <c r="B187" s="58">
        <v>2006</v>
      </c>
      <c r="C187" s="59" t="s">
        <v>106</v>
      </c>
      <c r="D187" s="60" t="s">
        <v>1094</v>
      </c>
      <c r="E187" s="60" t="s">
        <v>90</v>
      </c>
      <c r="F187" s="60" t="s">
        <v>1095</v>
      </c>
      <c r="G187" s="60" t="s">
        <v>1096</v>
      </c>
      <c r="H187" s="60" t="s">
        <v>347</v>
      </c>
      <c r="I187" s="60" t="s">
        <v>55</v>
      </c>
      <c r="J187" s="54"/>
      <c r="K187" s="54"/>
      <c r="L187" s="54"/>
      <c r="M187" s="54"/>
      <c r="N187" s="57"/>
    </row>
    <row r="188" spans="1:14" ht="51" x14ac:dyDescent="0.25">
      <c r="A188" s="67" t="s">
        <v>1097</v>
      </c>
      <c r="B188" s="58">
        <v>2006</v>
      </c>
      <c r="C188" s="59" t="s">
        <v>998</v>
      </c>
      <c r="D188" s="60" t="s">
        <v>1098</v>
      </c>
      <c r="E188" s="60" t="s">
        <v>1099</v>
      </c>
      <c r="F188" s="60" t="s">
        <v>1100</v>
      </c>
      <c r="G188" s="60" t="s">
        <v>1101</v>
      </c>
      <c r="H188" s="60" t="s">
        <v>347</v>
      </c>
      <c r="I188" s="60" t="s">
        <v>55</v>
      </c>
      <c r="J188" s="54"/>
      <c r="K188" s="54"/>
      <c r="L188" s="54"/>
      <c r="M188" s="54"/>
      <c r="N188" s="57"/>
    </row>
    <row r="189" spans="1:14" ht="127.5" x14ac:dyDescent="0.25">
      <c r="A189" s="67" t="s">
        <v>1102</v>
      </c>
      <c r="B189" s="58">
        <v>2005</v>
      </c>
      <c r="C189" s="59" t="s">
        <v>1040</v>
      </c>
      <c r="D189" s="60" t="s">
        <v>1103</v>
      </c>
      <c r="E189" s="60" t="s">
        <v>1104</v>
      </c>
      <c r="F189" s="60" t="s">
        <v>1105</v>
      </c>
      <c r="G189" s="60" t="s">
        <v>1106</v>
      </c>
      <c r="H189" s="60" t="s">
        <v>347</v>
      </c>
      <c r="I189" s="60" t="s">
        <v>55</v>
      </c>
      <c r="J189" s="54"/>
      <c r="K189" s="54"/>
      <c r="L189" s="54"/>
      <c r="M189" s="54"/>
      <c r="N189" s="57"/>
    </row>
    <row r="190" spans="1:14" ht="89.25" x14ac:dyDescent="0.25">
      <c r="A190" s="67" t="s">
        <v>1107</v>
      </c>
      <c r="B190" s="52">
        <v>2005</v>
      </c>
      <c r="C190" s="53" t="s">
        <v>1040</v>
      </c>
      <c r="D190" s="54" t="s">
        <v>1108</v>
      </c>
      <c r="E190" s="54" t="s">
        <v>1109</v>
      </c>
      <c r="F190" s="54" t="s">
        <v>1110</v>
      </c>
      <c r="G190" s="54" t="s">
        <v>1111</v>
      </c>
      <c r="H190" s="54" t="s">
        <v>1112</v>
      </c>
      <c r="I190" s="54" t="s">
        <v>68</v>
      </c>
      <c r="J190" s="54"/>
      <c r="K190" s="54"/>
      <c r="L190" s="54"/>
      <c r="M190" s="54"/>
      <c r="N190" s="57"/>
    </row>
    <row r="191" spans="1:14" ht="114.75" x14ac:dyDescent="0.25">
      <c r="A191" s="67" t="s">
        <v>1113</v>
      </c>
      <c r="B191" s="52">
        <v>2005</v>
      </c>
      <c r="C191" s="53" t="s">
        <v>1046</v>
      </c>
      <c r="D191" s="54" t="s">
        <v>1114</v>
      </c>
      <c r="E191" s="54" t="s">
        <v>1115</v>
      </c>
      <c r="F191" s="54" t="s">
        <v>1116</v>
      </c>
      <c r="G191" s="54" t="s">
        <v>1117</v>
      </c>
      <c r="H191" s="54" t="s">
        <v>1118</v>
      </c>
      <c r="I191" s="54" t="s">
        <v>60</v>
      </c>
      <c r="J191" s="54"/>
      <c r="K191" s="54"/>
      <c r="L191" s="54"/>
      <c r="M191" s="54"/>
      <c r="N191" s="57"/>
    </row>
    <row r="192" spans="1:14" ht="102" x14ac:dyDescent="0.25">
      <c r="A192" s="67" t="s">
        <v>1119</v>
      </c>
      <c r="B192" s="52">
        <v>2005</v>
      </c>
      <c r="C192" s="53" t="s">
        <v>106</v>
      </c>
      <c r="D192" s="54" t="s">
        <v>1120</v>
      </c>
      <c r="E192" s="54" t="s">
        <v>1121</v>
      </c>
      <c r="F192" s="54" t="s">
        <v>1122</v>
      </c>
      <c r="G192" s="54" t="s">
        <v>1123</v>
      </c>
      <c r="H192" s="54" t="s">
        <v>1124</v>
      </c>
      <c r="I192" s="54" t="s">
        <v>60</v>
      </c>
      <c r="J192" s="54"/>
      <c r="K192" s="54"/>
      <c r="L192" s="54"/>
      <c r="M192" s="54"/>
      <c r="N192" s="57"/>
    </row>
    <row r="193" spans="1:14" ht="102" x14ac:dyDescent="0.25">
      <c r="A193" s="67" t="s">
        <v>1125</v>
      </c>
      <c r="B193" s="58">
        <v>2005</v>
      </c>
      <c r="C193" s="59" t="s">
        <v>146</v>
      </c>
      <c r="D193" s="60" t="s">
        <v>1126</v>
      </c>
      <c r="E193" s="60" t="s">
        <v>1127</v>
      </c>
      <c r="F193" s="60" t="s">
        <v>1128</v>
      </c>
      <c r="G193" s="60" t="s">
        <v>1129</v>
      </c>
      <c r="H193" s="60" t="s">
        <v>347</v>
      </c>
      <c r="I193" s="60" t="s">
        <v>55</v>
      </c>
      <c r="J193" s="54"/>
      <c r="K193" s="54"/>
      <c r="L193" s="54"/>
      <c r="M193" s="54"/>
      <c r="N193" s="57"/>
    </row>
    <row r="194" spans="1:14" ht="153" x14ac:dyDescent="0.25">
      <c r="A194" s="67" t="s">
        <v>1130</v>
      </c>
      <c r="B194" s="52">
        <v>2005</v>
      </c>
      <c r="C194" s="53" t="s">
        <v>998</v>
      </c>
      <c r="D194" s="54" t="s">
        <v>1131</v>
      </c>
      <c r="E194" s="54" t="s">
        <v>1132</v>
      </c>
      <c r="F194" s="54" t="s">
        <v>1133</v>
      </c>
      <c r="G194" s="54" t="s">
        <v>1134</v>
      </c>
      <c r="H194" s="54" t="s">
        <v>1135</v>
      </c>
      <c r="I194" s="54" t="s">
        <v>60</v>
      </c>
      <c r="J194" s="54"/>
      <c r="K194" s="54"/>
      <c r="L194" s="54"/>
      <c r="M194" s="54"/>
      <c r="N194" s="57"/>
    </row>
    <row r="195" spans="1:14" ht="89.25" x14ac:dyDescent="0.25">
      <c r="A195" s="67" t="s">
        <v>1136</v>
      </c>
      <c r="B195" s="58">
        <v>2005</v>
      </c>
      <c r="C195" s="59" t="s">
        <v>1046</v>
      </c>
      <c r="D195" s="60" t="s">
        <v>1137</v>
      </c>
      <c r="E195" s="60" t="s">
        <v>1138</v>
      </c>
      <c r="F195" s="60" t="s">
        <v>1139</v>
      </c>
      <c r="G195" s="60" t="s">
        <v>1140</v>
      </c>
      <c r="H195" s="60" t="s">
        <v>652</v>
      </c>
      <c r="I195" s="60" t="s">
        <v>57</v>
      </c>
      <c r="J195" s="54"/>
      <c r="K195" s="54"/>
      <c r="L195" s="54"/>
      <c r="M195" s="54"/>
      <c r="N195" s="57"/>
    </row>
    <row r="196" spans="1:14" ht="51" x14ac:dyDescent="0.25">
      <c r="A196" s="67" t="s">
        <v>1141</v>
      </c>
      <c r="B196" s="58">
        <v>2004</v>
      </c>
      <c r="C196" s="59" t="s">
        <v>1034</v>
      </c>
      <c r="D196" s="60" t="s">
        <v>1142</v>
      </c>
      <c r="E196" s="60" t="s">
        <v>1143</v>
      </c>
      <c r="F196" s="60" t="s">
        <v>1144</v>
      </c>
      <c r="G196" s="60" t="s">
        <v>1145</v>
      </c>
      <c r="H196" s="60" t="s">
        <v>347</v>
      </c>
      <c r="I196" s="60" t="s">
        <v>55</v>
      </c>
      <c r="J196" s="54"/>
      <c r="K196" s="54"/>
      <c r="L196" s="54"/>
      <c r="M196" s="54"/>
      <c r="N196" s="57"/>
    </row>
    <row r="197" spans="1:14" ht="63.75" x14ac:dyDescent="0.25">
      <c r="A197" s="67" t="s">
        <v>1146</v>
      </c>
      <c r="B197" s="58">
        <v>2004</v>
      </c>
      <c r="C197" s="59" t="s">
        <v>125</v>
      </c>
      <c r="D197" s="60" t="s">
        <v>1147</v>
      </c>
      <c r="E197" s="60" t="s">
        <v>1148</v>
      </c>
      <c r="F197" s="60" t="s">
        <v>1149</v>
      </c>
      <c r="G197" s="60" t="s">
        <v>1150</v>
      </c>
      <c r="H197" s="60" t="s">
        <v>652</v>
      </c>
      <c r="I197" s="60" t="s">
        <v>57</v>
      </c>
      <c r="J197" s="54"/>
      <c r="K197" s="54"/>
      <c r="L197" s="54"/>
      <c r="M197" s="54"/>
      <c r="N197" s="57"/>
    </row>
    <row r="198" spans="1:14" ht="89.25" x14ac:dyDescent="0.25">
      <c r="A198" s="67" t="s">
        <v>1151</v>
      </c>
      <c r="B198" s="52">
        <v>2004</v>
      </c>
      <c r="C198" s="53" t="s">
        <v>146</v>
      </c>
      <c r="D198" s="54" t="s">
        <v>1152</v>
      </c>
      <c r="E198" s="54" t="s">
        <v>1153</v>
      </c>
      <c r="F198" s="54" t="s">
        <v>1154</v>
      </c>
      <c r="G198" s="54" t="s">
        <v>1155</v>
      </c>
      <c r="H198" s="54" t="s">
        <v>1156</v>
      </c>
      <c r="I198" s="54" t="s">
        <v>68</v>
      </c>
      <c r="J198" s="54"/>
      <c r="K198" s="54"/>
      <c r="L198" s="54"/>
      <c r="M198" s="54"/>
      <c r="N198" s="57"/>
    </row>
    <row r="199" spans="1:14" ht="51" x14ac:dyDescent="0.25">
      <c r="A199" s="67" t="s">
        <v>1157</v>
      </c>
      <c r="B199" s="58">
        <v>2004</v>
      </c>
      <c r="C199" s="59" t="s">
        <v>106</v>
      </c>
      <c r="D199" s="60" t="s">
        <v>1158</v>
      </c>
      <c r="E199" s="60" t="s">
        <v>1159</v>
      </c>
      <c r="F199" s="60" t="s">
        <v>1160</v>
      </c>
      <c r="G199" s="60" t="s">
        <v>1161</v>
      </c>
      <c r="H199" s="60" t="s">
        <v>347</v>
      </c>
      <c r="I199" s="60" t="s">
        <v>55</v>
      </c>
      <c r="J199" s="54"/>
      <c r="K199" s="54"/>
      <c r="L199" s="54"/>
      <c r="M199" s="54"/>
      <c r="N199" s="57"/>
    </row>
    <row r="200" spans="1:14" ht="114.75" x14ac:dyDescent="0.25">
      <c r="A200" s="67" t="s">
        <v>1162</v>
      </c>
      <c r="B200" s="52">
        <v>2004</v>
      </c>
      <c r="C200" s="53" t="s">
        <v>47</v>
      </c>
      <c r="D200" s="54" t="s">
        <v>1163</v>
      </c>
      <c r="E200" s="54" t="s">
        <v>1164</v>
      </c>
      <c r="F200" s="54" t="s">
        <v>1165</v>
      </c>
      <c r="G200" s="54" t="s">
        <v>1166</v>
      </c>
      <c r="H200" s="54" t="s">
        <v>1167</v>
      </c>
      <c r="I200" s="54" t="s">
        <v>60</v>
      </c>
      <c r="J200" s="54"/>
      <c r="K200" s="54"/>
      <c r="L200" s="54"/>
      <c r="M200" s="54"/>
      <c r="N200" s="57"/>
    </row>
    <row r="201" spans="1:14" ht="76.5" x14ac:dyDescent="0.25">
      <c r="A201" s="67" t="s">
        <v>1168</v>
      </c>
      <c r="B201" s="58">
        <v>2003</v>
      </c>
      <c r="C201" s="59" t="s">
        <v>125</v>
      </c>
      <c r="D201" s="60" t="s">
        <v>1169</v>
      </c>
      <c r="E201" s="60" t="s">
        <v>1170</v>
      </c>
      <c r="F201" s="60" t="s">
        <v>1171</v>
      </c>
      <c r="G201" s="60" t="s">
        <v>1172</v>
      </c>
      <c r="H201" s="60" t="s">
        <v>347</v>
      </c>
      <c r="I201" s="60" t="s">
        <v>55</v>
      </c>
      <c r="J201" s="54"/>
      <c r="K201" s="54"/>
      <c r="L201" s="54"/>
      <c r="M201" s="54"/>
      <c r="N201" s="57"/>
    </row>
    <row r="202" spans="1:14" ht="165.75" x14ac:dyDescent="0.25">
      <c r="A202" s="67" t="s">
        <v>1173</v>
      </c>
      <c r="B202" s="58">
        <v>2003</v>
      </c>
      <c r="C202" s="59" t="s">
        <v>106</v>
      </c>
      <c r="D202" s="60" t="s">
        <v>1174</v>
      </c>
      <c r="E202" s="60" t="s">
        <v>1175</v>
      </c>
      <c r="F202" s="60" t="s">
        <v>1176</v>
      </c>
      <c r="G202" s="60" t="s">
        <v>1177</v>
      </c>
      <c r="H202" s="60" t="s">
        <v>347</v>
      </c>
      <c r="I202" s="60" t="s">
        <v>55</v>
      </c>
      <c r="J202" s="54"/>
      <c r="K202" s="54"/>
      <c r="L202" s="54"/>
      <c r="M202" s="54"/>
      <c r="N202" s="57"/>
    </row>
    <row r="203" spans="1:14" ht="89.25" x14ac:dyDescent="0.25">
      <c r="A203" s="67" t="s">
        <v>1178</v>
      </c>
      <c r="B203" s="58">
        <v>2003</v>
      </c>
      <c r="C203" s="59" t="s">
        <v>146</v>
      </c>
      <c r="D203" s="60" t="s">
        <v>1179</v>
      </c>
      <c r="E203" s="60" t="s">
        <v>1180</v>
      </c>
      <c r="F203" s="60" t="s">
        <v>1181</v>
      </c>
      <c r="G203" s="60" t="s">
        <v>1182</v>
      </c>
      <c r="H203" s="60" t="s">
        <v>164</v>
      </c>
      <c r="I203" s="60" t="s">
        <v>57</v>
      </c>
      <c r="J203" s="54"/>
      <c r="K203" s="54"/>
      <c r="L203" s="54"/>
      <c r="M203" s="54"/>
      <c r="N203" s="57"/>
    </row>
    <row r="204" spans="1:14" ht="51" x14ac:dyDescent="0.25">
      <c r="A204" s="67" t="s">
        <v>1183</v>
      </c>
      <c r="B204" s="58">
        <v>2003</v>
      </c>
      <c r="C204" s="59" t="s">
        <v>106</v>
      </c>
      <c r="D204" s="60" t="s">
        <v>1184</v>
      </c>
      <c r="E204" s="60" t="s">
        <v>1185</v>
      </c>
      <c r="F204" s="60" t="s">
        <v>1186</v>
      </c>
      <c r="G204" s="60" t="s">
        <v>1187</v>
      </c>
      <c r="H204" s="60" t="s">
        <v>347</v>
      </c>
      <c r="I204" s="60" t="s">
        <v>55</v>
      </c>
      <c r="J204" s="54"/>
      <c r="K204" s="54"/>
      <c r="L204" s="54"/>
      <c r="M204" s="54"/>
      <c r="N204" s="57"/>
    </row>
    <row r="205" spans="1:14" ht="51" x14ac:dyDescent="0.25">
      <c r="A205" s="67" t="s">
        <v>1188</v>
      </c>
      <c r="B205" s="58">
        <v>2003</v>
      </c>
      <c r="C205" s="59" t="s">
        <v>125</v>
      </c>
      <c r="D205" s="60" t="s">
        <v>1189</v>
      </c>
      <c r="E205" s="60" t="s">
        <v>1190</v>
      </c>
      <c r="F205" s="60" t="s">
        <v>1191</v>
      </c>
      <c r="G205" s="60" t="s">
        <v>1192</v>
      </c>
      <c r="H205" s="60" t="s">
        <v>347</v>
      </c>
      <c r="I205" s="60" t="s">
        <v>55</v>
      </c>
      <c r="J205" s="54"/>
      <c r="K205" s="54"/>
      <c r="L205" s="54"/>
      <c r="M205" s="54"/>
      <c r="N205" s="57"/>
    </row>
    <row r="206" spans="1:14" ht="51" x14ac:dyDescent="0.25">
      <c r="A206" s="67" t="s">
        <v>1193</v>
      </c>
      <c r="B206" s="58">
        <v>2003</v>
      </c>
      <c r="C206" s="59" t="s">
        <v>1040</v>
      </c>
      <c r="D206" s="60" t="s">
        <v>1194</v>
      </c>
      <c r="E206" s="60" t="s">
        <v>1195</v>
      </c>
      <c r="F206" s="60" t="s">
        <v>1196</v>
      </c>
      <c r="G206" s="60" t="s">
        <v>1197</v>
      </c>
      <c r="H206" s="60" t="s">
        <v>347</v>
      </c>
      <c r="I206" s="60" t="s">
        <v>55</v>
      </c>
      <c r="J206" s="54"/>
      <c r="K206" s="54"/>
      <c r="L206" s="54"/>
      <c r="M206" s="54"/>
      <c r="N206" s="57"/>
    </row>
    <row r="207" spans="1:14" ht="140.25" x14ac:dyDescent="0.25">
      <c r="A207" s="67" t="s">
        <v>1198</v>
      </c>
      <c r="B207" s="52">
        <v>2003</v>
      </c>
      <c r="C207" s="53" t="s">
        <v>1040</v>
      </c>
      <c r="D207" s="54" t="s">
        <v>1199</v>
      </c>
      <c r="E207" s="54" t="s">
        <v>1200</v>
      </c>
      <c r="F207" s="54" t="s">
        <v>1201</v>
      </c>
      <c r="G207" s="54" t="s">
        <v>1202</v>
      </c>
      <c r="H207" s="54" t="s">
        <v>1203</v>
      </c>
      <c r="I207" s="54" t="s">
        <v>60</v>
      </c>
      <c r="J207" s="54"/>
      <c r="K207" s="54"/>
      <c r="L207" s="54"/>
      <c r="M207" s="54"/>
      <c r="N207" s="57"/>
    </row>
    <row r="208" spans="1:14" ht="51" x14ac:dyDescent="0.25">
      <c r="A208" s="67" t="s">
        <v>1204</v>
      </c>
      <c r="B208" s="58">
        <v>2003</v>
      </c>
      <c r="C208" s="59" t="s">
        <v>125</v>
      </c>
      <c r="D208" s="60" t="s">
        <v>1205</v>
      </c>
      <c r="E208" s="60" t="s">
        <v>1206</v>
      </c>
      <c r="F208" s="60" t="s">
        <v>1207</v>
      </c>
      <c r="G208" s="60" t="s">
        <v>1208</v>
      </c>
      <c r="H208" s="60" t="s">
        <v>347</v>
      </c>
      <c r="I208" s="60" t="s">
        <v>55</v>
      </c>
      <c r="J208" s="54"/>
      <c r="K208" s="54"/>
      <c r="L208" s="54"/>
      <c r="M208" s="54"/>
      <c r="N208" s="57"/>
    </row>
    <row r="209" spans="1:14" ht="51" x14ac:dyDescent="0.25">
      <c r="A209" s="67" t="s">
        <v>1209</v>
      </c>
      <c r="B209" s="58">
        <v>2003</v>
      </c>
      <c r="C209" s="59" t="s">
        <v>106</v>
      </c>
      <c r="D209" s="60" t="s">
        <v>1210</v>
      </c>
      <c r="E209" s="60" t="s">
        <v>1211</v>
      </c>
      <c r="F209" s="60" t="s">
        <v>1212</v>
      </c>
      <c r="G209" s="60" t="s">
        <v>1213</v>
      </c>
      <c r="H209" s="60" t="s">
        <v>347</v>
      </c>
      <c r="I209" s="60" t="s">
        <v>55</v>
      </c>
      <c r="J209" s="54"/>
      <c r="K209" s="54"/>
      <c r="L209" s="54"/>
      <c r="M209" s="54"/>
      <c r="N209" s="57"/>
    </row>
    <row r="210" spans="1:14" ht="63.75" x14ac:dyDescent="0.25">
      <c r="A210" s="67" t="s">
        <v>1214</v>
      </c>
      <c r="B210" s="58">
        <v>2003</v>
      </c>
      <c r="C210" s="59" t="s">
        <v>1046</v>
      </c>
      <c r="D210" s="60" t="s">
        <v>1215</v>
      </c>
      <c r="E210" s="60" t="s">
        <v>1216</v>
      </c>
      <c r="F210" s="60" t="s">
        <v>1217</v>
      </c>
      <c r="G210" s="60" t="s">
        <v>1218</v>
      </c>
      <c r="H210" s="60" t="s">
        <v>652</v>
      </c>
      <c r="I210" s="60" t="s">
        <v>57</v>
      </c>
      <c r="J210" s="54"/>
      <c r="K210" s="54"/>
      <c r="L210" s="54"/>
      <c r="M210" s="54"/>
      <c r="N210" s="57"/>
    </row>
    <row r="211" spans="1:14" ht="51" x14ac:dyDescent="0.25">
      <c r="A211" s="67" t="s">
        <v>1219</v>
      </c>
      <c r="B211" s="58">
        <v>2003</v>
      </c>
      <c r="C211" s="59" t="s">
        <v>106</v>
      </c>
      <c r="D211" s="60" t="s">
        <v>1220</v>
      </c>
      <c r="E211" s="60" t="s">
        <v>1221</v>
      </c>
      <c r="F211" s="60" t="s">
        <v>1222</v>
      </c>
      <c r="G211" s="60" t="s">
        <v>1223</v>
      </c>
      <c r="H211" s="60" t="s">
        <v>123</v>
      </c>
      <c r="I211" s="60" t="s">
        <v>51</v>
      </c>
      <c r="J211" s="54"/>
      <c r="K211" s="54"/>
      <c r="L211" s="54"/>
      <c r="M211" s="54"/>
      <c r="N211" s="57"/>
    </row>
    <row r="212" spans="1:14" ht="127.5" x14ac:dyDescent="0.25">
      <c r="A212" s="67" t="s">
        <v>1224</v>
      </c>
      <c r="B212" s="52">
        <v>2003</v>
      </c>
      <c r="C212" s="53" t="s">
        <v>106</v>
      </c>
      <c r="D212" s="54" t="s">
        <v>1225</v>
      </c>
      <c r="E212" s="54" t="s">
        <v>1226</v>
      </c>
      <c r="F212" s="54" t="s">
        <v>1227</v>
      </c>
      <c r="G212" s="54" t="s">
        <v>1228</v>
      </c>
      <c r="H212" s="54" t="s">
        <v>1229</v>
      </c>
      <c r="I212" s="54" t="s">
        <v>74</v>
      </c>
      <c r="J212" s="54"/>
      <c r="K212" s="54"/>
      <c r="L212" s="54"/>
      <c r="M212" s="54"/>
      <c r="N212" s="57"/>
    </row>
    <row r="213" spans="1:14" x14ac:dyDescent="0.25">
      <c r="A213" s="67"/>
      <c r="B213" s="52"/>
      <c r="C213" s="53"/>
      <c r="D213" s="54"/>
      <c r="E213" s="54"/>
      <c r="F213" s="54"/>
      <c r="G213" s="54"/>
      <c r="H213" s="54"/>
      <c r="I213" s="54"/>
      <c r="J213" s="54"/>
      <c r="K213" s="54"/>
      <c r="L213" s="54"/>
      <c r="M213" s="54"/>
      <c r="N213" s="57"/>
    </row>
    <row r="214" spans="1:14" x14ac:dyDescent="0.25">
      <c r="A214" s="67"/>
      <c r="B214" s="52"/>
      <c r="C214" s="53"/>
      <c r="D214" s="54"/>
      <c r="E214" s="54"/>
      <c r="F214" s="54"/>
      <c r="G214" s="54"/>
      <c r="H214" s="54"/>
      <c r="I214" s="54"/>
      <c r="J214" s="54"/>
      <c r="K214" s="54"/>
      <c r="L214" s="54"/>
      <c r="M214" s="54"/>
      <c r="N214" s="57"/>
    </row>
    <row r="215" spans="1:14" x14ac:dyDescent="0.25">
      <c r="A215" s="67"/>
      <c r="B215" s="52"/>
      <c r="C215" s="53"/>
      <c r="D215" s="54"/>
      <c r="E215" s="54"/>
      <c r="F215" s="54"/>
      <c r="G215" s="54"/>
      <c r="H215" s="54"/>
      <c r="I215" s="54"/>
      <c r="J215" s="54"/>
      <c r="K215" s="54"/>
      <c r="L215" s="54"/>
      <c r="M215" s="54"/>
      <c r="N215" s="57"/>
    </row>
    <row r="216" spans="1:14" x14ac:dyDescent="0.25">
      <c r="A216" s="67"/>
      <c r="B216" s="52"/>
      <c r="C216" s="53"/>
      <c r="D216" s="54"/>
      <c r="E216" s="54"/>
      <c r="F216" s="54"/>
      <c r="G216" s="54"/>
      <c r="H216" s="54"/>
      <c r="I216" s="54"/>
      <c r="J216" s="54"/>
      <c r="K216" s="54"/>
      <c r="L216" s="54"/>
      <c r="M216" s="54"/>
      <c r="N216" s="57"/>
    </row>
    <row r="217" spans="1:14" x14ac:dyDescent="0.25">
      <c r="A217" s="67"/>
      <c r="B217" s="52"/>
      <c r="C217" s="53"/>
      <c r="D217" s="54"/>
      <c r="E217" s="54"/>
      <c r="F217" s="54"/>
      <c r="G217" s="54"/>
      <c r="H217" s="54"/>
      <c r="I217" s="54"/>
      <c r="J217" s="54"/>
      <c r="K217" s="54"/>
      <c r="L217" s="54"/>
      <c r="M217" s="54"/>
      <c r="N217" s="57"/>
    </row>
    <row r="218" spans="1:14" x14ac:dyDescent="0.25">
      <c r="A218" s="67"/>
      <c r="B218" s="52"/>
      <c r="C218" s="53"/>
      <c r="D218" s="54"/>
      <c r="E218" s="54"/>
      <c r="F218" s="54"/>
      <c r="G218" s="54"/>
      <c r="H218" s="54"/>
      <c r="I218" s="54"/>
      <c r="J218" s="54"/>
      <c r="K218" s="54"/>
      <c r="L218" s="54"/>
      <c r="M218" s="54"/>
      <c r="N218" s="57"/>
    </row>
    <row r="219" spans="1:14" x14ac:dyDescent="0.25">
      <c r="A219" s="67"/>
      <c r="B219" s="52"/>
      <c r="C219" s="53"/>
      <c r="D219" s="54"/>
      <c r="E219" s="54"/>
      <c r="F219" s="54"/>
      <c r="G219" s="54"/>
      <c r="H219" s="54"/>
      <c r="I219" s="54"/>
      <c r="J219" s="54"/>
      <c r="K219" s="54"/>
      <c r="L219" s="54"/>
      <c r="M219" s="54"/>
      <c r="N219" s="57"/>
    </row>
    <row r="220" spans="1:14" x14ac:dyDescent="0.25">
      <c r="A220" s="67"/>
      <c r="B220" s="52"/>
      <c r="C220" s="53"/>
      <c r="D220" s="54"/>
      <c r="E220" s="54"/>
      <c r="F220" s="54"/>
      <c r="G220" s="54"/>
      <c r="H220" s="54"/>
      <c r="I220" s="54"/>
      <c r="J220" s="54"/>
      <c r="K220" s="54"/>
      <c r="L220" s="54"/>
      <c r="M220" s="54"/>
      <c r="N220" s="57"/>
    </row>
    <row r="221" spans="1:14" x14ac:dyDescent="0.25">
      <c r="A221" s="67"/>
      <c r="B221" s="52"/>
      <c r="C221" s="53"/>
      <c r="D221" s="54"/>
      <c r="E221" s="54"/>
      <c r="F221" s="54"/>
      <c r="G221" s="54"/>
      <c r="H221" s="54"/>
      <c r="I221" s="54"/>
      <c r="J221" s="54"/>
      <c r="K221" s="54"/>
      <c r="L221" s="54"/>
      <c r="M221" s="54"/>
      <c r="N221" s="57"/>
    </row>
    <row r="222" spans="1:14" x14ac:dyDescent="0.25">
      <c r="A222" s="97"/>
      <c r="B222" s="98"/>
      <c r="C222" s="99"/>
      <c r="D222" s="57"/>
      <c r="E222" s="57"/>
      <c r="F222" s="57"/>
      <c r="G222" s="57"/>
      <c r="H222" s="57"/>
      <c r="I222" s="57"/>
      <c r="J222" s="57"/>
      <c r="K222" s="57"/>
      <c r="L222" s="57"/>
      <c r="M222" s="57"/>
      <c r="N222" s="57"/>
    </row>
    <row r="223" spans="1:14" x14ac:dyDescent="0.25">
      <c r="A223" s="97"/>
      <c r="B223" s="39" t="s">
        <v>92</v>
      </c>
      <c r="C223" s="40"/>
      <c r="D223" s="60"/>
      <c r="E223" s="41" t="s">
        <v>94</v>
      </c>
      <c r="F223" s="57"/>
      <c r="G223" s="57"/>
      <c r="H223" s="57"/>
      <c r="I223" s="57"/>
      <c r="J223" s="57"/>
      <c r="K223" s="57"/>
      <c r="L223" s="57"/>
      <c r="M223" s="57"/>
      <c r="N223" s="57"/>
    </row>
    <row r="224" spans="1:14" x14ac:dyDescent="0.25">
      <c r="A224" s="97"/>
      <c r="B224" s="28"/>
      <c r="C224" s="40"/>
      <c r="D224" s="100"/>
      <c r="E224" s="41" t="s">
        <v>1230</v>
      </c>
      <c r="F224" s="57"/>
      <c r="G224" s="57"/>
      <c r="H224" s="57"/>
      <c r="I224" s="57"/>
      <c r="J224" s="57"/>
      <c r="K224" s="57"/>
      <c r="L224" s="57"/>
      <c r="M224" s="57"/>
      <c r="N224" s="57"/>
    </row>
  </sheetData>
  <autoFilter ref="A3:N212"/>
  <mergeCells count="1">
    <mergeCell ref="B1:M1"/>
  </mergeCells>
  <conditionalFormatting sqref="J85">
    <cfRule type="notContainsBlanks" dxfId="0" priority="1">
      <formula>LEN(TRIM(J85))&gt;0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132"/>
  <sheetViews>
    <sheetView showGridLines="0" workbookViewId="0">
      <pane xSplit="1" ySplit="3" topLeftCell="B4" activePane="bottomRight" state="frozen"/>
      <selection pane="topRight" activeCell="B1" sqref="B1"/>
      <selection pane="bottomLeft" activeCell="A4" sqref="A4"/>
      <selection pane="bottomRight" activeCell="G4" sqref="G4"/>
    </sheetView>
  </sheetViews>
  <sheetFormatPr defaultColWidth="17.28515625" defaultRowHeight="15" x14ac:dyDescent="0.25"/>
  <cols>
    <col min="1" max="1" width="7.140625" customWidth="1"/>
    <col min="2" max="2" width="5.42578125" customWidth="1"/>
    <col min="3" max="3" width="10.28515625" customWidth="1"/>
    <col min="4" max="4" width="24.42578125" customWidth="1"/>
    <col min="5" max="5" width="24.85546875" customWidth="1"/>
    <col min="6" max="6" width="30.5703125" customWidth="1"/>
    <col min="7" max="7" width="65.42578125" customWidth="1"/>
    <col min="8" max="8" width="28.28515625" customWidth="1"/>
    <col min="9" max="9" width="27.5703125" customWidth="1"/>
    <col min="10" max="11" width="41" customWidth="1"/>
    <col min="12" max="12" width="69.85546875" customWidth="1"/>
    <col min="13" max="13" width="26.28515625" customWidth="1"/>
    <col min="14" max="14" width="26.28515625" hidden="1" customWidth="1"/>
    <col min="15" max="15" width="33.85546875" customWidth="1"/>
    <col min="16" max="16" width="35.28515625" customWidth="1"/>
    <col min="17" max="17" width="120" customWidth="1"/>
    <col min="18" max="18" width="50.140625" customWidth="1"/>
    <col min="19" max="20" width="35.28515625" customWidth="1"/>
    <col min="21" max="21" width="58.85546875" customWidth="1"/>
    <col min="22" max="22" width="41.85546875" customWidth="1"/>
    <col min="23" max="23" width="64.5703125" customWidth="1"/>
    <col min="24" max="24" width="30" customWidth="1"/>
    <col min="25" max="25" width="60.140625" customWidth="1"/>
    <col min="26" max="27" width="18.28515625" customWidth="1"/>
    <col min="28" max="28" width="27.42578125" customWidth="1"/>
    <col min="29" max="29" width="24.85546875" customWidth="1"/>
    <col min="30" max="31" width="40.28515625" customWidth="1"/>
  </cols>
  <sheetData>
    <row r="1" spans="1:31" ht="18.75" x14ac:dyDescent="0.3">
      <c r="A1" s="177"/>
      <c r="B1" s="265" t="s">
        <v>1584</v>
      </c>
      <c r="C1" s="266"/>
      <c r="D1" s="266"/>
      <c r="E1" s="266"/>
      <c r="F1" s="266"/>
      <c r="G1" s="266"/>
      <c r="H1" s="266"/>
      <c r="I1" s="266"/>
      <c r="J1" s="266"/>
      <c r="K1" s="266"/>
      <c r="L1" s="266"/>
      <c r="M1" s="266"/>
      <c r="N1" s="266"/>
      <c r="O1" s="192"/>
      <c r="P1" s="193"/>
      <c r="Q1" s="193"/>
      <c r="R1" s="193"/>
      <c r="S1" s="193"/>
      <c r="T1" s="193"/>
      <c r="U1" s="193"/>
      <c r="V1" s="193"/>
      <c r="W1" s="193"/>
      <c r="X1" s="193"/>
      <c r="Y1" s="193"/>
      <c r="Z1" s="194"/>
      <c r="AA1" s="194"/>
      <c r="AB1" s="194"/>
      <c r="AC1" s="194"/>
      <c r="AD1" s="194"/>
      <c r="AE1" s="194"/>
    </row>
    <row r="2" spans="1:31" x14ac:dyDescent="0.25">
      <c r="A2" s="178"/>
      <c r="B2" s="18"/>
      <c r="C2" s="18"/>
      <c r="D2" s="18"/>
      <c r="E2" s="29"/>
      <c r="F2" s="29"/>
      <c r="G2" s="29"/>
      <c r="H2" s="5"/>
      <c r="I2" s="5"/>
      <c r="J2" s="5"/>
      <c r="K2" s="29"/>
      <c r="L2" s="29"/>
      <c r="M2" s="195"/>
      <c r="N2" s="196"/>
      <c r="O2" s="197"/>
      <c r="P2" s="29"/>
      <c r="Q2" s="29"/>
      <c r="R2" s="29"/>
      <c r="S2" s="29"/>
      <c r="T2" s="29"/>
      <c r="U2" s="29"/>
      <c r="V2" s="29"/>
      <c r="W2" s="29"/>
      <c r="X2" s="29"/>
      <c r="Y2" s="29"/>
      <c r="Z2" s="10"/>
      <c r="AA2" s="10"/>
      <c r="AB2" s="10"/>
      <c r="AC2" s="10"/>
      <c r="AD2" s="10"/>
      <c r="AE2" s="10"/>
    </row>
    <row r="3" spans="1:31" ht="114.75" x14ac:dyDescent="0.25">
      <c r="A3" s="30" t="s">
        <v>78</v>
      </c>
      <c r="B3" s="3" t="s">
        <v>79</v>
      </c>
      <c r="C3" s="3" t="s">
        <v>80</v>
      </c>
      <c r="D3" s="3" t="s">
        <v>81</v>
      </c>
      <c r="E3" s="3" t="s">
        <v>82</v>
      </c>
      <c r="F3" s="3" t="s">
        <v>83</v>
      </c>
      <c r="G3" s="31" t="s">
        <v>96</v>
      </c>
      <c r="H3" s="14" t="s">
        <v>1585</v>
      </c>
      <c r="I3" s="14" t="s">
        <v>1586</v>
      </c>
      <c r="J3" s="14" t="s">
        <v>1587</v>
      </c>
      <c r="K3" s="14" t="s">
        <v>1588</v>
      </c>
      <c r="L3" s="12" t="s">
        <v>1589</v>
      </c>
      <c r="M3" s="14" t="s">
        <v>1590</v>
      </c>
      <c r="N3" s="12" t="s">
        <v>1591</v>
      </c>
      <c r="O3" s="198" t="s">
        <v>1592</v>
      </c>
      <c r="P3" s="12" t="s">
        <v>1593</v>
      </c>
      <c r="Q3" s="12" t="s">
        <v>1594</v>
      </c>
      <c r="R3" s="14" t="s">
        <v>1595</v>
      </c>
      <c r="S3" s="14" t="s">
        <v>1596</v>
      </c>
      <c r="T3" s="12" t="s">
        <v>1597</v>
      </c>
      <c r="U3" s="12" t="s">
        <v>1598</v>
      </c>
      <c r="V3" s="12" t="s">
        <v>1599</v>
      </c>
      <c r="W3" s="12" t="s">
        <v>1600</v>
      </c>
      <c r="X3" s="12" t="s">
        <v>1601</v>
      </c>
      <c r="Y3" s="12" t="s">
        <v>1602</v>
      </c>
      <c r="Z3" s="14" t="s">
        <v>1603</v>
      </c>
      <c r="AA3" s="14" t="s">
        <v>1604</v>
      </c>
      <c r="AB3" s="14" t="s">
        <v>1605</v>
      </c>
      <c r="AC3" s="14" t="s">
        <v>1606</v>
      </c>
      <c r="AD3" s="14" t="s">
        <v>1607</v>
      </c>
      <c r="AE3" s="14" t="s">
        <v>1608</v>
      </c>
    </row>
    <row r="4" spans="1:31" ht="216.75" x14ac:dyDescent="0.25">
      <c r="A4" s="199" t="s">
        <v>105</v>
      </c>
      <c r="B4" s="52">
        <v>2017</v>
      </c>
      <c r="C4" s="53" t="s">
        <v>106</v>
      </c>
      <c r="D4" s="53" t="s">
        <v>107</v>
      </c>
      <c r="E4" s="54" t="s">
        <v>108</v>
      </c>
      <c r="F4" s="54" t="s">
        <v>109</v>
      </c>
      <c r="G4" s="54" t="s">
        <v>110</v>
      </c>
      <c r="H4" s="53" t="s">
        <v>1609</v>
      </c>
      <c r="I4" s="53">
        <v>2</v>
      </c>
      <c r="J4" s="53">
        <v>1</v>
      </c>
      <c r="K4" s="54" t="s">
        <v>86</v>
      </c>
      <c r="L4" s="200" t="s">
        <v>1610</v>
      </c>
      <c r="M4" s="54" t="s">
        <v>1421</v>
      </c>
      <c r="N4" s="52"/>
      <c r="O4" s="200" t="s">
        <v>1611</v>
      </c>
      <c r="P4" s="200" t="s">
        <v>1612</v>
      </c>
      <c r="Q4" s="66" t="s">
        <v>1613</v>
      </c>
      <c r="R4" s="201" t="s">
        <v>1614</v>
      </c>
      <c r="S4" s="200" t="s">
        <v>1615</v>
      </c>
      <c r="T4" s="200" t="s">
        <v>86</v>
      </c>
      <c r="U4" s="200" t="s">
        <v>1616</v>
      </c>
      <c r="V4" s="201" t="s">
        <v>86</v>
      </c>
      <c r="W4" s="200" t="s">
        <v>1617</v>
      </c>
      <c r="X4" s="202" t="s">
        <v>1615</v>
      </c>
      <c r="Y4" s="202" t="s">
        <v>86</v>
      </c>
      <c r="Z4" s="52">
        <f t="shared" ref="Z4:Z132" si="0">IF(K4="-", 1,2)</f>
        <v>1</v>
      </c>
      <c r="AA4" s="52">
        <v>3</v>
      </c>
      <c r="AB4" s="52">
        <v>4</v>
      </c>
      <c r="AC4" s="52">
        <v>4</v>
      </c>
      <c r="AD4" s="52">
        <v>3</v>
      </c>
      <c r="AE4" s="52">
        <f t="shared" ref="AE4:AE132" si="1">SUM(Z4:AD4)</f>
        <v>15</v>
      </c>
    </row>
    <row r="5" spans="1:31" ht="382.5" x14ac:dyDescent="0.25">
      <c r="A5" s="199" t="s">
        <v>105</v>
      </c>
      <c r="B5" s="52">
        <v>2017</v>
      </c>
      <c r="C5" s="53" t="s">
        <v>106</v>
      </c>
      <c r="D5" s="53" t="s">
        <v>107</v>
      </c>
      <c r="E5" s="54" t="s">
        <v>108</v>
      </c>
      <c r="F5" s="54" t="s">
        <v>109</v>
      </c>
      <c r="G5" s="54" t="s">
        <v>110</v>
      </c>
      <c r="H5" s="53" t="s">
        <v>1609</v>
      </c>
      <c r="I5" s="53">
        <v>2</v>
      </c>
      <c r="J5" s="53">
        <v>1</v>
      </c>
      <c r="K5" s="54" t="s">
        <v>86</v>
      </c>
      <c r="L5" s="200" t="s">
        <v>1618</v>
      </c>
      <c r="M5" s="54" t="s">
        <v>1416</v>
      </c>
      <c r="N5" s="52"/>
      <c r="O5" s="200" t="s">
        <v>1611</v>
      </c>
      <c r="P5" s="200" t="s">
        <v>1612</v>
      </c>
      <c r="Q5" s="66" t="s">
        <v>1619</v>
      </c>
      <c r="R5" s="201" t="s">
        <v>1614</v>
      </c>
      <c r="S5" s="200" t="s">
        <v>1615</v>
      </c>
      <c r="T5" s="200" t="s">
        <v>86</v>
      </c>
      <c r="U5" s="200" t="s">
        <v>1620</v>
      </c>
      <c r="V5" s="201" t="s">
        <v>86</v>
      </c>
      <c r="W5" s="200" t="s">
        <v>1617</v>
      </c>
      <c r="X5" s="202" t="s">
        <v>1615</v>
      </c>
      <c r="Y5" s="202" t="s">
        <v>86</v>
      </c>
      <c r="Z5" s="52">
        <f t="shared" si="0"/>
        <v>1</v>
      </c>
      <c r="AA5" s="52">
        <v>3</v>
      </c>
      <c r="AB5" s="52">
        <v>4</v>
      </c>
      <c r="AC5" s="52">
        <v>4</v>
      </c>
      <c r="AD5" s="52">
        <v>3</v>
      </c>
      <c r="AE5" s="52">
        <f t="shared" si="1"/>
        <v>15</v>
      </c>
    </row>
    <row r="6" spans="1:31" ht="242.25" x14ac:dyDescent="0.25">
      <c r="A6" s="199" t="s">
        <v>112</v>
      </c>
      <c r="B6" s="52">
        <v>2017</v>
      </c>
      <c r="C6" s="53" t="s">
        <v>106</v>
      </c>
      <c r="D6" s="53" t="s">
        <v>1621</v>
      </c>
      <c r="E6" s="54" t="s">
        <v>114</v>
      </c>
      <c r="F6" s="54" t="s">
        <v>115</v>
      </c>
      <c r="G6" s="54" t="s">
        <v>116</v>
      </c>
      <c r="H6" s="53" t="s">
        <v>1622</v>
      </c>
      <c r="I6" s="53">
        <v>2</v>
      </c>
      <c r="J6" s="53">
        <v>1</v>
      </c>
      <c r="K6" s="54" t="s">
        <v>1623</v>
      </c>
      <c r="L6" s="200" t="s">
        <v>1624</v>
      </c>
      <c r="M6" s="54" t="s">
        <v>1419</v>
      </c>
      <c r="N6" s="52"/>
      <c r="O6" s="200" t="s">
        <v>1625</v>
      </c>
      <c r="P6" s="200" t="s">
        <v>1626</v>
      </c>
      <c r="Q6" s="66" t="s">
        <v>1627</v>
      </c>
      <c r="R6" s="201" t="s">
        <v>1628</v>
      </c>
      <c r="S6" s="200" t="s">
        <v>1615</v>
      </c>
      <c r="T6" s="200" t="s">
        <v>86</v>
      </c>
      <c r="U6" s="200" t="s">
        <v>1629</v>
      </c>
      <c r="V6" s="201" t="s">
        <v>86</v>
      </c>
      <c r="W6" s="200" t="s">
        <v>1630</v>
      </c>
      <c r="X6" s="200" t="s">
        <v>1631</v>
      </c>
      <c r="Y6" s="202" t="s">
        <v>86</v>
      </c>
      <c r="Z6" s="52">
        <f t="shared" si="0"/>
        <v>2</v>
      </c>
      <c r="AA6" s="52">
        <v>3</v>
      </c>
      <c r="AB6" s="52">
        <v>2</v>
      </c>
      <c r="AC6" s="52">
        <v>1</v>
      </c>
      <c r="AD6" s="52">
        <v>3</v>
      </c>
      <c r="AE6" s="52">
        <f t="shared" si="1"/>
        <v>11</v>
      </c>
    </row>
    <row r="7" spans="1:31" ht="267.75" x14ac:dyDescent="0.25">
      <c r="A7" s="199" t="s">
        <v>118</v>
      </c>
      <c r="B7" s="52">
        <v>2017</v>
      </c>
      <c r="C7" s="53" t="s">
        <v>106</v>
      </c>
      <c r="D7" s="53" t="s">
        <v>119</v>
      </c>
      <c r="E7" s="54" t="s">
        <v>120</v>
      </c>
      <c r="F7" s="54" t="s">
        <v>121</v>
      </c>
      <c r="G7" s="54" t="s">
        <v>122</v>
      </c>
      <c r="H7" s="53" t="s">
        <v>1632</v>
      </c>
      <c r="I7" s="53">
        <v>1</v>
      </c>
      <c r="J7" s="53">
        <v>1</v>
      </c>
      <c r="K7" s="54" t="s">
        <v>86</v>
      </c>
      <c r="L7" s="200" t="s">
        <v>1633</v>
      </c>
      <c r="M7" s="54" t="s">
        <v>1425</v>
      </c>
      <c r="N7" s="52"/>
      <c r="O7" s="200" t="s">
        <v>1634</v>
      </c>
      <c r="P7" s="200" t="s">
        <v>1635</v>
      </c>
      <c r="Q7" s="66" t="s">
        <v>1636</v>
      </c>
      <c r="R7" s="201" t="s">
        <v>1637</v>
      </c>
      <c r="S7" s="200" t="s">
        <v>1615</v>
      </c>
      <c r="T7" s="200" t="s">
        <v>86</v>
      </c>
      <c r="U7" s="200" t="s">
        <v>1638</v>
      </c>
      <c r="V7" s="201" t="s">
        <v>86</v>
      </c>
      <c r="W7" s="200" t="s">
        <v>1639</v>
      </c>
      <c r="X7" s="202" t="s">
        <v>1615</v>
      </c>
      <c r="Y7" s="202" t="s">
        <v>86</v>
      </c>
      <c r="Z7" s="52">
        <f t="shared" si="0"/>
        <v>1</v>
      </c>
      <c r="AA7" s="52">
        <v>3</v>
      </c>
      <c r="AB7" s="52">
        <v>2</v>
      </c>
      <c r="AC7" s="52">
        <v>1</v>
      </c>
      <c r="AD7" s="52">
        <v>3</v>
      </c>
      <c r="AE7" s="52">
        <f t="shared" si="1"/>
        <v>10</v>
      </c>
    </row>
    <row r="8" spans="1:31" ht="382.5" x14ac:dyDescent="0.25">
      <c r="A8" s="199" t="s">
        <v>118</v>
      </c>
      <c r="B8" s="52">
        <v>2017</v>
      </c>
      <c r="C8" s="53" t="s">
        <v>106</v>
      </c>
      <c r="D8" s="53" t="s">
        <v>119</v>
      </c>
      <c r="E8" s="54" t="s">
        <v>120</v>
      </c>
      <c r="F8" s="54" t="s">
        <v>121</v>
      </c>
      <c r="G8" s="54" t="s">
        <v>122</v>
      </c>
      <c r="H8" s="53" t="s">
        <v>1632</v>
      </c>
      <c r="I8" s="53">
        <v>1</v>
      </c>
      <c r="J8" s="53">
        <v>1</v>
      </c>
      <c r="K8" s="54" t="s">
        <v>86</v>
      </c>
      <c r="L8" s="200" t="s">
        <v>1640</v>
      </c>
      <c r="M8" s="54" t="s">
        <v>1425</v>
      </c>
      <c r="N8" s="52"/>
      <c r="O8" s="200" t="s">
        <v>1641</v>
      </c>
      <c r="P8" s="200" t="s">
        <v>1635</v>
      </c>
      <c r="Q8" s="66" t="s">
        <v>1642</v>
      </c>
      <c r="R8" s="201" t="s">
        <v>1643</v>
      </c>
      <c r="S8" s="200" t="s">
        <v>1615</v>
      </c>
      <c r="T8" s="200" t="s">
        <v>86</v>
      </c>
      <c r="U8" s="200" t="s">
        <v>1638</v>
      </c>
      <c r="V8" s="201" t="s">
        <v>86</v>
      </c>
      <c r="W8" s="200" t="s">
        <v>1639</v>
      </c>
      <c r="X8" s="202" t="s">
        <v>1615</v>
      </c>
      <c r="Y8" s="202" t="s">
        <v>86</v>
      </c>
      <c r="Z8" s="52">
        <f t="shared" si="0"/>
        <v>1</v>
      </c>
      <c r="AA8" s="52">
        <v>3</v>
      </c>
      <c r="AB8" s="52">
        <v>2</v>
      </c>
      <c r="AC8" s="52">
        <v>1</v>
      </c>
      <c r="AD8" s="52">
        <v>3</v>
      </c>
      <c r="AE8" s="52">
        <f t="shared" si="1"/>
        <v>10</v>
      </c>
    </row>
    <row r="9" spans="1:31" ht="293.25" x14ac:dyDescent="0.25">
      <c r="A9" s="179" t="s">
        <v>131</v>
      </c>
      <c r="B9" s="35">
        <v>2016</v>
      </c>
      <c r="C9" s="53" t="s">
        <v>106</v>
      </c>
      <c r="D9" s="33" t="s">
        <v>132</v>
      </c>
      <c r="E9" s="34" t="s">
        <v>133</v>
      </c>
      <c r="F9" s="34" t="s">
        <v>1644</v>
      </c>
      <c r="G9" s="34" t="s">
        <v>135</v>
      </c>
      <c r="H9" s="53" t="s">
        <v>1645</v>
      </c>
      <c r="I9" s="53">
        <v>2</v>
      </c>
      <c r="J9" s="53">
        <v>1</v>
      </c>
      <c r="K9" s="54" t="s">
        <v>1646</v>
      </c>
      <c r="L9" s="200" t="s">
        <v>1647</v>
      </c>
      <c r="M9" s="54" t="s">
        <v>1425</v>
      </c>
      <c r="N9" s="52">
        <v>3</v>
      </c>
      <c r="O9" s="200" t="s">
        <v>1648</v>
      </c>
      <c r="P9" s="200" t="s">
        <v>1649</v>
      </c>
      <c r="Q9" s="66" t="s">
        <v>1650</v>
      </c>
      <c r="R9" s="201" t="s">
        <v>1651</v>
      </c>
      <c r="S9" s="203" t="s">
        <v>1652</v>
      </c>
      <c r="T9" s="203" t="s">
        <v>1653</v>
      </c>
      <c r="U9" s="203" t="s">
        <v>1654</v>
      </c>
      <c r="V9" s="202" t="s">
        <v>86</v>
      </c>
      <c r="W9" s="200" t="s">
        <v>1655</v>
      </c>
      <c r="X9" s="201" t="s">
        <v>1656</v>
      </c>
      <c r="Y9" s="200" t="s">
        <v>1657</v>
      </c>
      <c r="Z9" s="52">
        <f t="shared" si="0"/>
        <v>2</v>
      </c>
      <c r="AA9" s="52">
        <v>3</v>
      </c>
      <c r="AB9" s="52">
        <v>5</v>
      </c>
      <c r="AC9" s="52">
        <v>5</v>
      </c>
      <c r="AD9" s="52">
        <v>5</v>
      </c>
      <c r="AE9" s="52">
        <f t="shared" si="1"/>
        <v>20</v>
      </c>
    </row>
    <row r="10" spans="1:31" ht="344.25" x14ac:dyDescent="0.25">
      <c r="A10" s="179" t="s">
        <v>145</v>
      </c>
      <c r="B10" s="35">
        <v>2016</v>
      </c>
      <c r="C10" s="53" t="s">
        <v>146</v>
      </c>
      <c r="D10" s="33" t="s">
        <v>147</v>
      </c>
      <c r="E10" s="34" t="s">
        <v>148</v>
      </c>
      <c r="F10" s="34" t="s">
        <v>1658</v>
      </c>
      <c r="G10" s="34" t="s">
        <v>150</v>
      </c>
      <c r="H10" s="53" t="s">
        <v>1659</v>
      </c>
      <c r="I10" s="53">
        <v>1</v>
      </c>
      <c r="J10" s="53">
        <v>1</v>
      </c>
      <c r="K10" s="34" t="s">
        <v>86</v>
      </c>
      <c r="L10" s="200" t="s">
        <v>1660</v>
      </c>
      <c r="M10" s="54" t="s">
        <v>1425</v>
      </c>
      <c r="N10" s="52">
        <v>3</v>
      </c>
      <c r="O10" s="54" t="s">
        <v>1661</v>
      </c>
      <c r="P10" s="200" t="s">
        <v>1662</v>
      </c>
      <c r="Q10" s="66" t="s">
        <v>1663</v>
      </c>
      <c r="R10" s="66" t="s">
        <v>1664</v>
      </c>
      <c r="S10" s="203" t="s">
        <v>1665</v>
      </c>
      <c r="T10" s="203" t="s">
        <v>1666</v>
      </c>
      <c r="U10" s="200" t="s">
        <v>1667</v>
      </c>
      <c r="V10" s="203" t="s">
        <v>1668</v>
      </c>
      <c r="W10" s="203" t="s">
        <v>1669</v>
      </c>
      <c r="X10" s="202" t="s">
        <v>1615</v>
      </c>
      <c r="Y10" s="202" t="s">
        <v>86</v>
      </c>
      <c r="Z10" s="52">
        <f t="shared" si="0"/>
        <v>1</v>
      </c>
      <c r="AA10" s="35">
        <v>3</v>
      </c>
      <c r="AB10" s="52">
        <v>5</v>
      </c>
      <c r="AC10" s="52">
        <v>4</v>
      </c>
      <c r="AD10" s="35">
        <v>3</v>
      </c>
      <c r="AE10" s="52">
        <f t="shared" si="1"/>
        <v>16</v>
      </c>
    </row>
    <row r="11" spans="1:31" ht="409.5" x14ac:dyDescent="0.25">
      <c r="A11" s="180" t="s">
        <v>159</v>
      </c>
      <c r="B11" s="204">
        <v>2016</v>
      </c>
      <c r="C11" s="181" t="s">
        <v>146</v>
      </c>
      <c r="D11" s="205" t="s">
        <v>160</v>
      </c>
      <c r="E11" s="206" t="s">
        <v>161</v>
      </c>
      <c r="F11" s="206" t="s">
        <v>1670</v>
      </c>
      <c r="G11" s="206" t="s">
        <v>163</v>
      </c>
      <c r="H11" s="181" t="s">
        <v>1671</v>
      </c>
      <c r="I11" s="181">
        <v>1</v>
      </c>
      <c r="J11" s="181">
        <v>1</v>
      </c>
      <c r="K11" s="206" t="s">
        <v>1672</v>
      </c>
      <c r="L11" s="200" t="s">
        <v>1673</v>
      </c>
      <c r="M11" s="54" t="s">
        <v>1413</v>
      </c>
      <c r="N11" s="52">
        <v>3</v>
      </c>
      <c r="O11" s="200" t="s">
        <v>1674</v>
      </c>
      <c r="P11" s="200" t="s">
        <v>1675</v>
      </c>
      <c r="Q11" s="66" t="s">
        <v>1676</v>
      </c>
      <c r="R11" s="200" t="s">
        <v>1677</v>
      </c>
      <c r="S11" s="200" t="s">
        <v>1678</v>
      </c>
      <c r="T11" s="200" t="s">
        <v>86</v>
      </c>
      <c r="U11" s="200" t="s">
        <v>1679</v>
      </c>
      <c r="V11" s="200" t="s">
        <v>1680</v>
      </c>
      <c r="W11" s="200" t="s">
        <v>1681</v>
      </c>
      <c r="X11" s="203" t="s">
        <v>1682</v>
      </c>
      <c r="Y11" s="202" t="s">
        <v>86</v>
      </c>
      <c r="Z11" s="52">
        <f t="shared" si="0"/>
        <v>2</v>
      </c>
      <c r="AA11" s="53">
        <v>3</v>
      </c>
      <c r="AB11" s="53">
        <v>4</v>
      </c>
      <c r="AC11" s="52">
        <v>4</v>
      </c>
      <c r="AD11" s="52">
        <v>3</v>
      </c>
      <c r="AE11" s="52">
        <f t="shared" si="1"/>
        <v>16</v>
      </c>
    </row>
    <row r="12" spans="1:31" ht="204" x14ac:dyDescent="0.25">
      <c r="A12" s="180" t="s">
        <v>159</v>
      </c>
      <c r="B12" s="204">
        <v>2016</v>
      </c>
      <c r="C12" s="181" t="s">
        <v>146</v>
      </c>
      <c r="D12" s="205" t="s">
        <v>160</v>
      </c>
      <c r="E12" s="206" t="s">
        <v>161</v>
      </c>
      <c r="F12" s="206" t="s">
        <v>1670</v>
      </c>
      <c r="G12" s="206" t="s">
        <v>163</v>
      </c>
      <c r="H12" s="181" t="s">
        <v>1671</v>
      </c>
      <c r="I12" s="181">
        <v>1</v>
      </c>
      <c r="J12" s="181">
        <v>1</v>
      </c>
      <c r="K12" s="206" t="s">
        <v>1672</v>
      </c>
      <c r="L12" s="200" t="s">
        <v>1683</v>
      </c>
      <c r="M12" s="54" t="s">
        <v>1684</v>
      </c>
      <c r="N12" s="52">
        <v>1</v>
      </c>
      <c r="O12" s="200" t="s">
        <v>1685</v>
      </c>
      <c r="P12" s="200" t="s">
        <v>1686</v>
      </c>
      <c r="Q12" s="66" t="s">
        <v>1687</v>
      </c>
      <c r="R12" s="200" t="s">
        <v>1688</v>
      </c>
      <c r="S12" s="202" t="s">
        <v>1689</v>
      </c>
      <c r="T12" s="203" t="s">
        <v>1690</v>
      </c>
      <c r="U12" s="200" t="s">
        <v>1691</v>
      </c>
      <c r="V12" s="200" t="s">
        <v>86</v>
      </c>
      <c r="W12" s="200" t="s">
        <v>1681</v>
      </c>
      <c r="X12" s="203" t="s">
        <v>1682</v>
      </c>
      <c r="Y12" s="202" t="s">
        <v>86</v>
      </c>
      <c r="Z12" s="52">
        <f t="shared" si="0"/>
        <v>2</v>
      </c>
      <c r="AA12" s="53">
        <v>3</v>
      </c>
      <c r="AB12" s="53">
        <v>5</v>
      </c>
      <c r="AC12" s="52">
        <v>4</v>
      </c>
      <c r="AD12" s="52">
        <v>3</v>
      </c>
      <c r="AE12" s="52">
        <f t="shared" si="1"/>
        <v>17</v>
      </c>
    </row>
    <row r="13" spans="1:31" ht="409.5" x14ac:dyDescent="0.25">
      <c r="A13" s="180" t="s">
        <v>159</v>
      </c>
      <c r="B13" s="204">
        <v>2016</v>
      </c>
      <c r="C13" s="181" t="s">
        <v>146</v>
      </c>
      <c r="D13" s="205" t="s">
        <v>160</v>
      </c>
      <c r="E13" s="206" t="s">
        <v>161</v>
      </c>
      <c r="F13" s="206" t="s">
        <v>1670</v>
      </c>
      <c r="G13" s="182" t="s">
        <v>1692</v>
      </c>
      <c r="H13" s="181" t="s">
        <v>1671</v>
      </c>
      <c r="I13" s="181">
        <v>1</v>
      </c>
      <c r="J13" s="181">
        <v>1</v>
      </c>
      <c r="K13" s="206" t="s">
        <v>1672</v>
      </c>
      <c r="L13" s="200" t="s">
        <v>1693</v>
      </c>
      <c r="M13" s="182" t="s">
        <v>1694</v>
      </c>
      <c r="N13" s="52">
        <v>4</v>
      </c>
      <c r="O13" s="200" t="s">
        <v>1674</v>
      </c>
      <c r="P13" s="200" t="s">
        <v>1695</v>
      </c>
      <c r="Q13" s="188" t="s">
        <v>1696</v>
      </c>
      <c r="R13" s="207" t="s">
        <v>1677</v>
      </c>
      <c r="S13" s="208" t="s">
        <v>1615</v>
      </c>
      <c r="T13" s="207" t="s">
        <v>86</v>
      </c>
      <c r="U13" s="200" t="s">
        <v>1697</v>
      </c>
      <c r="V13" s="200" t="s">
        <v>1680</v>
      </c>
      <c r="W13" s="200" t="s">
        <v>1681</v>
      </c>
      <c r="X13" s="203" t="s">
        <v>1682</v>
      </c>
      <c r="Y13" s="202" t="s">
        <v>86</v>
      </c>
      <c r="Z13" s="52">
        <f t="shared" si="0"/>
        <v>2</v>
      </c>
      <c r="AA13" s="53">
        <v>3</v>
      </c>
      <c r="AB13" s="53">
        <v>4</v>
      </c>
      <c r="AC13" s="52">
        <v>4</v>
      </c>
      <c r="AD13" s="52">
        <v>3</v>
      </c>
      <c r="AE13" s="52">
        <f t="shared" si="1"/>
        <v>16</v>
      </c>
    </row>
    <row r="14" spans="1:31" ht="409.5" x14ac:dyDescent="0.25">
      <c r="A14" s="180" t="s">
        <v>165</v>
      </c>
      <c r="B14" s="204">
        <v>2016</v>
      </c>
      <c r="C14" s="181" t="s">
        <v>166</v>
      </c>
      <c r="D14" s="181" t="s">
        <v>167</v>
      </c>
      <c r="E14" s="182" t="s">
        <v>161</v>
      </c>
      <c r="F14" s="182" t="s">
        <v>168</v>
      </c>
      <c r="G14" s="182" t="s">
        <v>1698</v>
      </c>
      <c r="H14" s="181" t="s">
        <v>1671</v>
      </c>
      <c r="I14" s="181">
        <v>2</v>
      </c>
      <c r="J14" s="181">
        <v>1</v>
      </c>
      <c r="K14" s="182" t="s">
        <v>86</v>
      </c>
      <c r="L14" s="207" t="s">
        <v>1699</v>
      </c>
      <c r="M14" s="182" t="s">
        <v>1694</v>
      </c>
      <c r="N14" s="267">
        <v>4</v>
      </c>
      <c r="O14" s="207" t="s">
        <v>1700</v>
      </c>
      <c r="P14" s="207" t="s">
        <v>1701</v>
      </c>
      <c r="Q14" s="188" t="s">
        <v>1696</v>
      </c>
      <c r="R14" s="207" t="s">
        <v>1677</v>
      </c>
      <c r="S14" s="208" t="s">
        <v>1615</v>
      </c>
      <c r="T14" s="207" t="s">
        <v>86</v>
      </c>
      <c r="U14" s="200" t="s">
        <v>1702</v>
      </c>
      <c r="V14" s="200" t="s">
        <v>1703</v>
      </c>
      <c r="W14" s="200" t="s">
        <v>1704</v>
      </c>
      <c r="X14" s="203" t="s">
        <v>1682</v>
      </c>
      <c r="Y14" s="202" t="s">
        <v>86</v>
      </c>
      <c r="Z14" s="52">
        <f t="shared" si="0"/>
        <v>1</v>
      </c>
      <c r="AA14" s="53">
        <v>3</v>
      </c>
      <c r="AB14" s="53">
        <v>4</v>
      </c>
      <c r="AC14" s="52">
        <v>4</v>
      </c>
      <c r="AD14" s="52">
        <v>3</v>
      </c>
      <c r="AE14" s="52">
        <f t="shared" si="1"/>
        <v>15</v>
      </c>
    </row>
    <row r="15" spans="1:31" ht="409.5" x14ac:dyDescent="0.25">
      <c r="A15" s="180" t="s">
        <v>165</v>
      </c>
      <c r="B15" s="204">
        <v>2016</v>
      </c>
      <c r="C15" s="181" t="s">
        <v>166</v>
      </c>
      <c r="D15" s="181" t="s">
        <v>167</v>
      </c>
      <c r="E15" s="182" t="s">
        <v>161</v>
      </c>
      <c r="F15" s="182" t="s">
        <v>168</v>
      </c>
      <c r="G15" s="182" t="s">
        <v>1705</v>
      </c>
      <c r="H15" s="181" t="s">
        <v>1671</v>
      </c>
      <c r="I15" s="181">
        <v>2</v>
      </c>
      <c r="J15" s="181">
        <v>1</v>
      </c>
      <c r="K15" s="182" t="s">
        <v>86</v>
      </c>
      <c r="L15" s="207" t="s">
        <v>1699</v>
      </c>
      <c r="M15" s="54" t="s">
        <v>1694</v>
      </c>
      <c r="N15" s="257"/>
      <c r="O15" s="207" t="s">
        <v>1700</v>
      </c>
      <c r="P15" s="207" t="s">
        <v>1701</v>
      </c>
      <c r="Q15" s="188" t="s">
        <v>1696</v>
      </c>
      <c r="R15" s="207" t="s">
        <v>1677</v>
      </c>
      <c r="S15" s="208" t="s">
        <v>1615</v>
      </c>
      <c r="T15" s="207" t="s">
        <v>86</v>
      </c>
      <c r="U15" s="200" t="s">
        <v>1706</v>
      </c>
      <c r="V15" s="200" t="s">
        <v>1707</v>
      </c>
      <c r="W15" s="200" t="s">
        <v>1708</v>
      </c>
      <c r="X15" s="200" t="s">
        <v>1709</v>
      </c>
      <c r="Y15" s="200" t="s">
        <v>1710</v>
      </c>
      <c r="Z15" s="52">
        <f t="shared" si="0"/>
        <v>1</v>
      </c>
      <c r="AA15" s="53">
        <v>3</v>
      </c>
      <c r="AB15" s="53">
        <v>4</v>
      </c>
      <c r="AC15" s="52">
        <v>5</v>
      </c>
      <c r="AD15" s="52">
        <v>4</v>
      </c>
      <c r="AE15" s="52">
        <f t="shared" si="1"/>
        <v>17</v>
      </c>
    </row>
    <row r="16" spans="1:31" ht="369.75" x14ac:dyDescent="0.25">
      <c r="A16" s="179" t="s">
        <v>171</v>
      </c>
      <c r="B16" s="52">
        <v>2016</v>
      </c>
      <c r="C16" s="53" t="s">
        <v>106</v>
      </c>
      <c r="D16" s="53" t="s">
        <v>1711</v>
      </c>
      <c r="E16" s="54" t="s">
        <v>173</v>
      </c>
      <c r="F16" s="54" t="s">
        <v>174</v>
      </c>
      <c r="G16" s="54" t="s">
        <v>175</v>
      </c>
      <c r="H16" s="53" t="s">
        <v>1712</v>
      </c>
      <c r="I16" s="53">
        <v>1</v>
      </c>
      <c r="J16" s="53">
        <v>2</v>
      </c>
      <c r="K16" s="54" t="s">
        <v>1713</v>
      </c>
      <c r="L16" s="200" t="s">
        <v>1714</v>
      </c>
      <c r="M16" s="209" t="s">
        <v>1425</v>
      </c>
      <c r="N16" s="52">
        <v>3</v>
      </c>
      <c r="O16" s="200" t="s">
        <v>1715</v>
      </c>
      <c r="P16" s="200" t="s">
        <v>1716</v>
      </c>
      <c r="Q16" s="66" t="s">
        <v>1717</v>
      </c>
      <c r="R16" s="201" t="s">
        <v>1718</v>
      </c>
      <c r="S16" s="201" t="s">
        <v>1719</v>
      </c>
      <c r="T16" s="200" t="s">
        <v>1720</v>
      </c>
      <c r="U16" s="200" t="s">
        <v>1721</v>
      </c>
      <c r="V16" s="200" t="s">
        <v>86</v>
      </c>
      <c r="W16" s="200" t="s">
        <v>1722</v>
      </c>
      <c r="X16" s="200" t="s">
        <v>1723</v>
      </c>
      <c r="Y16" s="200" t="s">
        <v>1724</v>
      </c>
      <c r="Z16" s="52">
        <f t="shared" si="0"/>
        <v>2</v>
      </c>
      <c r="AA16" s="53">
        <v>1</v>
      </c>
      <c r="AB16" s="53">
        <v>3</v>
      </c>
      <c r="AC16" s="52">
        <v>4</v>
      </c>
      <c r="AD16" s="52">
        <v>1</v>
      </c>
      <c r="AE16" s="52">
        <f t="shared" si="1"/>
        <v>11</v>
      </c>
    </row>
    <row r="17" spans="1:31" ht="216.75" x14ac:dyDescent="0.25">
      <c r="A17" s="179" t="s">
        <v>183</v>
      </c>
      <c r="B17" s="52">
        <v>2016</v>
      </c>
      <c r="C17" s="53" t="s">
        <v>106</v>
      </c>
      <c r="D17" s="53" t="s">
        <v>184</v>
      </c>
      <c r="E17" s="54" t="s">
        <v>185</v>
      </c>
      <c r="F17" s="54" t="s">
        <v>186</v>
      </c>
      <c r="G17" s="54" t="s">
        <v>187</v>
      </c>
      <c r="H17" s="53" t="s">
        <v>1725</v>
      </c>
      <c r="I17" s="53">
        <v>1</v>
      </c>
      <c r="J17" s="53">
        <v>1</v>
      </c>
      <c r="K17" s="54" t="s">
        <v>86</v>
      </c>
      <c r="L17" s="200" t="s">
        <v>1726</v>
      </c>
      <c r="M17" s="54" t="s">
        <v>1727</v>
      </c>
      <c r="N17" s="52">
        <v>3</v>
      </c>
      <c r="O17" s="200" t="s">
        <v>1728</v>
      </c>
      <c r="P17" s="200" t="s">
        <v>1729</v>
      </c>
      <c r="Q17" s="66" t="s">
        <v>1730</v>
      </c>
      <c r="R17" s="200" t="s">
        <v>1731</v>
      </c>
      <c r="S17" s="201" t="s">
        <v>1732</v>
      </c>
      <c r="T17" s="200" t="s">
        <v>1733</v>
      </c>
      <c r="U17" s="200" t="s">
        <v>1734</v>
      </c>
      <c r="V17" s="200" t="s">
        <v>86</v>
      </c>
      <c r="W17" s="200" t="s">
        <v>1735</v>
      </c>
      <c r="X17" s="202" t="s">
        <v>1615</v>
      </c>
      <c r="Y17" s="202" t="s">
        <v>86</v>
      </c>
      <c r="Z17" s="52">
        <f t="shared" si="0"/>
        <v>1</v>
      </c>
      <c r="AA17" s="53">
        <v>3</v>
      </c>
      <c r="AB17" s="53">
        <v>2</v>
      </c>
      <c r="AC17" s="52">
        <v>1</v>
      </c>
      <c r="AD17" s="52">
        <v>3</v>
      </c>
      <c r="AE17" s="52">
        <f t="shared" si="1"/>
        <v>10</v>
      </c>
    </row>
    <row r="18" spans="1:31" ht="409.5" x14ac:dyDescent="0.25">
      <c r="A18" s="179" t="s">
        <v>189</v>
      </c>
      <c r="B18" s="35">
        <v>2015</v>
      </c>
      <c r="C18" s="53" t="s">
        <v>146</v>
      </c>
      <c r="D18" s="53" t="s">
        <v>1736</v>
      </c>
      <c r="E18" s="34" t="s">
        <v>191</v>
      </c>
      <c r="F18" s="34" t="s">
        <v>192</v>
      </c>
      <c r="G18" s="34" t="s">
        <v>193</v>
      </c>
      <c r="H18" s="53" t="s">
        <v>1737</v>
      </c>
      <c r="I18" s="53">
        <v>2</v>
      </c>
      <c r="J18" s="53">
        <v>1</v>
      </c>
      <c r="K18" s="200" t="s">
        <v>1738</v>
      </c>
      <c r="L18" s="200" t="s">
        <v>1739</v>
      </c>
      <c r="M18" s="54" t="s">
        <v>1424</v>
      </c>
      <c r="N18" s="52">
        <v>1</v>
      </c>
      <c r="O18" s="210" t="s">
        <v>1740</v>
      </c>
      <c r="P18" s="203" t="s">
        <v>1741</v>
      </c>
      <c r="Q18" s="211" t="s">
        <v>1742</v>
      </c>
      <c r="R18" s="201" t="s">
        <v>1743</v>
      </c>
      <c r="S18" s="202" t="s">
        <v>1615</v>
      </c>
      <c r="T18" s="200" t="s">
        <v>1744</v>
      </c>
      <c r="U18" s="202" t="s">
        <v>1745</v>
      </c>
      <c r="V18" s="202" t="s">
        <v>86</v>
      </c>
      <c r="W18" s="200" t="s">
        <v>1746</v>
      </c>
      <c r="X18" s="202" t="s">
        <v>1615</v>
      </c>
      <c r="Y18" s="202" t="s">
        <v>86</v>
      </c>
      <c r="Z18" s="52">
        <f t="shared" si="0"/>
        <v>2</v>
      </c>
      <c r="AA18" s="35">
        <v>3</v>
      </c>
      <c r="AB18" s="52">
        <v>1</v>
      </c>
      <c r="AC18" s="52">
        <v>1</v>
      </c>
      <c r="AD18" s="35">
        <v>3</v>
      </c>
      <c r="AE18" s="52">
        <f t="shared" si="1"/>
        <v>10</v>
      </c>
    </row>
    <row r="19" spans="1:31" ht="267.75" x14ac:dyDescent="0.25">
      <c r="A19" s="180" t="s">
        <v>194</v>
      </c>
      <c r="B19" s="212">
        <v>2015</v>
      </c>
      <c r="C19" s="181" t="s">
        <v>47</v>
      </c>
      <c r="D19" s="205" t="s">
        <v>195</v>
      </c>
      <c r="E19" s="206" t="s">
        <v>196</v>
      </c>
      <c r="F19" s="206" t="s">
        <v>197</v>
      </c>
      <c r="G19" s="206" t="s">
        <v>198</v>
      </c>
      <c r="H19" s="181" t="s">
        <v>1747</v>
      </c>
      <c r="I19" s="204">
        <v>1</v>
      </c>
      <c r="J19" s="204">
        <v>1</v>
      </c>
      <c r="K19" s="213" t="s">
        <v>86</v>
      </c>
      <c r="L19" s="54" t="s">
        <v>1748</v>
      </c>
      <c r="M19" s="54" t="s">
        <v>1749</v>
      </c>
      <c r="N19" s="53">
        <v>3</v>
      </c>
      <c r="O19" s="214" t="s">
        <v>1750</v>
      </c>
      <c r="P19" s="182" t="s">
        <v>1751</v>
      </c>
      <c r="Q19" s="54" t="s">
        <v>1752</v>
      </c>
      <c r="R19" s="54" t="s">
        <v>1753</v>
      </c>
      <c r="S19" s="34" t="s">
        <v>1615</v>
      </c>
      <c r="T19" s="54" t="s">
        <v>1754</v>
      </c>
      <c r="U19" s="182" t="s">
        <v>1755</v>
      </c>
      <c r="V19" s="182" t="s">
        <v>1756</v>
      </c>
      <c r="W19" s="54" t="s">
        <v>1757</v>
      </c>
      <c r="X19" s="201" t="s">
        <v>1758</v>
      </c>
      <c r="Y19" s="202" t="s">
        <v>86</v>
      </c>
      <c r="Z19" s="52">
        <f t="shared" si="0"/>
        <v>1</v>
      </c>
      <c r="AA19" s="53">
        <v>2</v>
      </c>
      <c r="AB19" s="53">
        <v>5</v>
      </c>
      <c r="AC19" s="53">
        <v>4</v>
      </c>
      <c r="AD19" s="33">
        <v>3</v>
      </c>
      <c r="AE19" s="52">
        <f t="shared" si="1"/>
        <v>15</v>
      </c>
    </row>
    <row r="20" spans="1:31" ht="382.5" x14ac:dyDescent="0.25">
      <c r="A20" s="180" t="s">
        <v>194</v>
      </c>
      <c r="B20" s="212">
        <v>2015</v>
      </c>
      <c r="C20" s="205" t="s">
        <v>47</v>
      </c>
      <c r="D20" s="205" t="s">
        <v>195</v>
      </c>
      <c r="E20" s="206" t="s">
        <v>196</v>
      </c>
      <c r="F20" s="206" t="s">
        <v>197</v>
      </c>
      <c r="G20" s="206" t="s">
        <v>198</v>
      </c>
      <c r="H20" s="181" t="s">
        <v>1747</v>
      </c>
      <c r="I20" s="204">
        <v>1</v>
      </c>
      <c r="J20" s="204">
        <v>1</v>
      </c>
      <c r="K20" s="213" t="s">
        <v>86</v>
      </c>
      <c r="L20" s="54" t="s">
        <v>1759</v>
      </c>
      <c r="M20" s="54" t="s">
        <v>1749</v>
      </c>
      <c r="N20" s="53">
        <v>1</v>
      </c>
      <c r="O20" s="214" t="s">
        <v>1750</v>
      </c>
      <c r="P20" s="182" t="s">
        <v>1751</v>
      </c>
      <c r="Q20" s="54" t="s">
        <v>1760</v>
      </c>
      <c r="R20" s="54" t="s">
        <v>1761</v>
      </c>
      <c r="S20" s="54" t="s">
        <v>1762</v>
      </c>
      <c r="T20" s="54" t="s">
        <v>1763</v>
      </c>
      <c r="U20" s="182" t="s">
        <v>1755</v>
      </c>
      <c r="V20" s="182" t="s">
        <v>1756</v>
      </c>
      <c r="W20" s="54" t="s">
        <v>1764</v>
      </c>
      <c r="X20" s="202" t="s">
        <v>1615</v>
      </c>
      <c r="Y20" s="202" t="s">
        <v>86</v>
      </c>
      <c r="Z20" s="52">
        <f t="shared" si="0"/>
        <v>1</v>
      </c>
      <c r="AA20" s="53">
        <v>3</v>
      </c>
      <c r="AB20" s="53">
        <v>5</v>
      </c>
      <c r="AC20" s="53">
        <v>4</v>
      </c>
      <c r="AD20" s="53">
        <v>3</v>
      </c>
      <c r="AE20" s="52">
        <f t="shared" si="1"/>
        <v>16</v>
      </c>
    </row>
    <row r="21" spans="1:31" ht="409.5" x14ac:dyDescent="0.25">
      <c r="A21" s="179" t="s">
        <v>206</v>
      </c>
      <c r="B21" s="35">
        <v>2015</v>
      </c>
      <c r="C21" s="53" t="s">
        <v>207</v>
      </c>
      <c r="D21" s="33" t="s">
        <v>208</v>
      </c>
      <c r="E21" s="34" t="s">
        <v>209</v>
      </c>
      <c r="F21" s="34" t="s">
        <v>210</v>
      </c>
      <c r="G21" s="34" t="s">
        <v>211</v>
      </c>
      <c r="H21" s="53" t="s">
        <v>1765</v>
      </c>
      <c r="I21" s="53">
        <v>1</v>
      </c>
      <c r="J21" s="53">
        <v>1</v>
      </c>
      <c r="K21" s="200" t="s">
        <v>1766</v>
      </c>
      <c r="L21" s="66" t="s">
        <v>1767</v>
      </c>
      <c r="M21" s="66" t="s">
        <v>1768</v>
      </c>
      <c r="N21" s="215">
        <v>1</v>
      </c>
      <c r="O21" s="210" t="s">
        <v>1740</v>
      </c>
      <c r="P21" s="66" t="s">
        <v>1769</v>
      </c>
      <c r="Q21" s="66" t="s">
        <v>1770</v>
      </c>
      <c r="R21" s="66" t="s">
        <v>1771</v>
      </c>
      <c r="S21" s="66" t="s">
        <v>1772</v>
      </c>
      <c r="T21" s="73" t="s">
        <v>1773</v>
      </c>
      <c r="U21" s="66" t="s">
        <v>1774</v>
      </c>
      <c r="V21" s="73" t="s">
        <v>1775</v>
      </c>
      <c r="W21" s="66" t="s">
        <v>1776</v>
      </c>
      <c r="X21" s="73" t="s">
        <v>1615</v>
      </c>
      <c r="Y21" s="202" t="s">
        <v>86</v>
      </c>
      <c r="Z21" s="52">
        <f t="shared" si="0"/>
        <v>2</v>
      </c>
      <c r="AA21" s="215">
        <v>3</v>
      </c>
      <c r="AB21" s="65">
        <v>5</v>
      </c>
      <c r="AC21" s="65">
        <v>4</v>
      </c>
      <c r="AD21" s="215">
        <v>3</v>
      </c>
      <c r="AE21" s="52">
        <f t="shared" si="1"/>
        <v>17</v>
      </c>
    </row>
    <row r="22" spans="1:31" ht="331.5" x14ac:dyDescent="0.25">
      <c r="A22" s="179" t="s">
        <v>213</v>
      </c>
      <c r="B22" s="35">
        <v>2015</v>
      </c>
      <c r="C22" s="53" t="s">
        <v>214</v>
      </c>
      <c r="D22" s="33" t="s">
        <v>215</v>
      </c>
      <c r="E22" s="34" t="s">
        <v>216</v>
      </c>
      <c r="F22" s="34" t="s">
        <v>217</v>
      </c>
      <c r="G22" s="54" t="s">
        <v>1777</v>
      </c>
      <c r="H22" s="53" t="s">
        <v>1778</v>
      </c>
      <c r="I22" s="53">
        <v>2</v>
      </c>
      <c r="J22" s="181">
        <v>1</v>
      </c>
      <c r="K22" s="203" t="s">
        <v>1779</v>
      </c>
      <c r="L22" s="200" t="s">
        <v>1780</v>
      </c>
      <c r="M22" s="66" t="s">
        <v>1424</v>
      </c>
      <c r="N22" s="52">
        <v>1</v>
      </c>
      <c r="O22" s="207" t="s">
        <v>1781</v>
      </c>
      <c r="P22" s="207" t="s">
        <v>1782</v>
      </c>
      <c r="Q22" s="200" t="s">
        <v>1783</v>
      </c>
      <c r="R22" s="200" t="s">
        <v>1784</v>
      </c>
      <c r="S22" s="213" t="s">
        <v>1785</v>
      </c>
      <c r="T22" s="203" t="s">
        <v>1786</v>
      </c>
      <c r="U22" s="200" t="s">
        <v>1787</v>
      </c>
      <c r="V22" s="73" t="s">
        <v>1775</v>
      </c>
      <c r="W22" s="200" t="s">
        <v>1788</v>
      </c>
      <c r="X22" s="73" t="s">
        <v>1615</v>
      </c>
      <c r="Y22" s="202" t="s">
        <v>86</v>
      </c>
      <c r="Z22" s="52">
        <f t="shared" si="0"/>
        <v>2</v>
      </c>
      <c r="AA22" s="35">
        <v>3</v>
      </c>
      <c r="AB22" s="52">
        <v>5</v>
      </c>
      <c r="AC22" s="52">
        <v>4</v>
      </c>
      <c r="AD22" s="35">
        <v>3</v>
      </c>
      <c r="AE22" s="52">
        <f t="shared" si="1"/>
        <v>17</v>
      </c>
    </row>
    <row r="23" spans="1:31" ht="102" x14ac:dyDescent="0.25">
      <c r="A23" s="179" t="s">
        <v>213</v>
      </c>
      <c r="B23" s="35">
        <v>2015</v>
      </c>
      <c r="C23" s="53" t="s">
        <v>214</v>
      </c>
      <c r="D23" s="33" t="s">
        <v>215</v>
      </c>
      <c r="E23" s="34" t="s">
        <v>216</v>
      </c>
      <c r="F23" s="34" t="s">
        <v>217</v>
      </c>
      <c r="G23" s="54" t="s">
        <v>1777</v>
      </c>
      <c r="H23" s="53" t="s">
        <v>1778</v>
      </c>
      <c r="I23" s="53">
        <v>2</v>
      </c>
      <c r="J23" s="181">
        <v>1</v>
      </c>
      <c r="K23" s="203" t="s">
        <v>1779</v>
      </c>
      <c r="L23" s="200" t="s">
        <v>1789</v>
      </c>
      <c r="M23" s="66" t="s">
        <v>1790</v>
      </c>
      <c r="N23" s="52">
        <v>3</v>
      </c>
      <c r="O23" s="200" t="s">
        <v>1791</v>
      </c>
      <c r="P23" s="200" t="s">
        <v>1782</v>
      </c>
      <c r="Q23" s="20" t="s">
        <v>1792</v>
      </c>
      <c r="R23" s="200" t="s">
        <v>1793</v>
      </c>
      <c r="S23" s="202" t="s">
        <v>1785</v>
      </c>
      <c r="T23" s="200" t="s">
        <v>1794</v>
      </c>
      <c r="U23" s="66" t="s">
        <v>1795</v>
      </c>
      <c r="V23" s="66" t="s">
        <v>86</v>
      </c>
      <c r="W23" s="200" t="s">
        <v>1796</v>
      </c>
      <c r="X23" s="73" t="s">
        <v>1615</v>
      </c>
      <c r="Y23" s="202" t="s">
        <v>86</v>
      </c>
      <c r="Z23" s="52">
        <f t="shared" si="0"/>
        <v>2</v>
      </c>
      <c r="AA23" s="35">
        <v>3</v>
      </c>
      <c r="AB23" s="52">
        <v>4</v>
      </c>
      <c r="AC23" s="52">
        <v>4</v>
      </c>
      <c r="AD23" s="35">
        <v>3</v>
      </c>
      <c r="AE23" s="52">
        <f t="shared" si="1"/>
        <v>16</v>
      </c>
    </row>
    <row r="24" spans="1:31" ht="204" x14ac:dyDescent="0.25">
      <c r="A24" s="185" t="s">
        <v>219</v>
      </c>
      <c r="B24" s="35">
        <v>2014</v>
      </c>
      <c r="C24" s="53" t="s">
        <v>214</v>
      </c>
      <c r="D24" s="33" t="s">
        <v>220</v>
      </c>
      <c r="E24" s="34" t="s">
        <v>221</v>
      </c>
      <c r="F24" s="34" t="s">
        <v>222</v>
      </c>
      <c r="G24" s="34" t="s">
        <v>223</v>
      </c>
      <c r="H24" s="53" t="s">
        <v>1797</v>
      </c>
      <c r="I24" s="52">
        <v>2</v>
      </c>
      <c r="J24" s="52">
        <v>2</v>
      </c>
      <c r="K24" s="201" t="s">
        <v>86</v>
      </c>
      <c r="L24" s="200" t="s">
        <v>1798</v>
      </c>
      <c r="M24" s="66" t="s">
        <v>1415</v>
      </c>
      <c r="N24" s="52">
        <v>7</v>
      </c>
      <c r="O24" s="201" t="s">
        <v>1791</v>
      </c>
      <c r="P24" s="200" t="s">
        <v>1799</v>
      </c>
      <c r="Q24" s="200" t="s">
        <v>1800</v>
      </c>
      <c r="R24" s="201" t="s">
        <v>1801</v>
      </c>
      <c r="S24" s="200" t="s">
        <v>1802</v>
      </c>
      <c r="T24" s="200" t="s">
        <v>1803</v>
      </c>
      <c r="U24" s="202" t="s">
        <v>1745</v>
      </c>
      <c r="V24" s="202" t="s">
        <v>86</v>
      </c>
      <c r="W24" s="200" t="s">
        <v>1804</v>
      </c>
      <c r="X24" s="203" t="s">
        <v>1805</v>
      </c>
      <c r="Y24" s="202" t="s">
        <v>86</v>
      </c>
      <c r="Z24" s="52">
        <f t="shared" si="0"/>
        <v>1</v>
      </c>
      <c r="AA24" s="52">
        <v>2</v>
      </c>
      <c r="AB24" s="52">
        <v>4</v>
      </c>
      <c r="AC24" s="52">
        <v>4</v>
      </c>
      <c r="AD24" s="35">
        <v>5</v>
      </c>
      <c r="AE24" s="52">
        <f t="shared" si="1"/>
        <v>16</v>
      </c>
    </row>
    <row r="25" spans="1:31" ht="102" x14ac:dyDescent="0.25">
      <c r="A25" s="185" t="s">
        <v>224</v>
      </c>
      <c r="B25" s="35">
        <v>2014</v>
      </c>
      <c r="C25" s="33" t="s">
        <v>47</v>
      </c>
      <c r="D25" s="33" t="s">
        <v>225</v>
      </c>
      <c r="E25" s="34" t="s">
        <v>226</v>
      </c>
      <c r="F25" s="34" t="s">
        <v>227</v>
      </c>
      <c r="G25" s="34" t="s">
        <v>1806</v>
      </c>
      <c r="H25" s="53" t="s">
        <v>1807</v>
      </c>
      <c r="I25" s="52">
        <v>1</v>
      </c>
      <c r="J25" s="204">
        <v>2</v>
      </c>
      <c r="K25" s="200" t="s">
        <v>1808</v>
      </c>
      <c r="L25" s="200" t="s">
        <v>1809</v>
      </c>
      <c r="M25" s="66" t="s">
        <v>1790</v>
      </c>
      <c r="N25" s="52">
        <v>7</v>
      </c>
      <c r="O25" s="200" t="s">
        <v>1810</v>
      </c>
      <c r="P25" s="207" t="s">
        <v>1799</v>
      </c>
      <c r="Q25" s="200" t="s">
        <v>1811</v>
      </c>
      <c r="R25" s="200" t="s">
        <v>1812</v>
      </c>
      <c r="S25" s="201" t="s">
        <v>1813</v>
      </c>
      <c r="T25" s="203" t="s">
        <v>1814</v>
      </c>
      <c r="U25" s="202" t="s">
        <v>1745</v>
      </c>
      <c r="V25" s="202" t="s">
        <v>86</v>
      </c>
      <c r="W25" s="203" t="s">
        <v>1815</v>
      </c>
      <c r="X25" s="200" t="s">
        <v>1816</v>
      </c>
      <c r="Y25" s="202" t="s">
        <v>86</v>
      </c>
      <c r="Z25" s="52">
        <f t="shared" si="0"/>
        <v>2</v>
      </c>
      <c r="AA25" s="35">
        <v>2</v>
      </c>
      <c r="AB25" s="52">
        <v>2</v>
      </c>
      <c r="AC25" s="52">
        <v>1</v>
      </c>
      <c r="AD25" s="35">
        <v>3</v>
      </c>
      <c r="AE25" s="52">
        <f t="shared" si="1"/>
        <v>10</v>
      </c>
    </row>
    <row r="26" spans="1:31" ht="102" x14ac:dyDescent="0.25">
      <c r="A26" s="185" t="s">
        <v>224</v>
      </c>
      <c r="B26" s="35">
        <v>2014</v>
      </c>
      <c r="C26" s="33" t="s">
        <v>47</v>
      </c>
      <c r="D26" s="33" t="s">
        <v>225</v>
      </c>
      <c r="E26" s="34" t="s">
        <v>226</v>
      </c>
      <c r="F26" s="34" t="s">
        <v>227</v>
      </c>
      <c r="G26" s="34" t="s">
        <v>1806</v>
      </c>
      <c r="H26" s="53"/>
      <c r="I26" s="52">
        <v>1</v>
      </c>
      <c r="J26" s="204">
        <v>2</v>
      </c>
      <c r="K26" s="200" t="s">
        <v>1808</v>
      </c>
      <c r="L26" s="200" t="s">
        <v>1817</v>
      </c>
      <c r="M26" s="66" t="s">
        <v>1424</v>
      </c>
      <c r="N26" s="52">
        <v>1</v>
      </c>
      <c r="O26" s="201" t="s">
        <v>1818</v>
      </c>
      <c r="P26" s="207" t="s">
        <v>1799</v>
      </c>
      <c r="Q26" s="200" t="s">
        <v>1819</v>
      </c>
      <c r="R26" s="200" t="s">
        <v>1820</v>
      </c>
      <c r="S26" s="201" t="s">
        <v>1813</v>
      </c>
      <c r="T26" s="203" t="s">
        <v>1814</v>
      </c>
      <c r="U26" s="202" t="s">
        <v>1745</v>
      </c>
      <c r="V26" s="202" t="s">
        <v>86</v>
      </c>
      <c r="W26" s="200" t="s">
        <v>1821</v>
      </c>
      <c r="X26" s="200" t="s">
        <v>1816</v>
      </c>
      <c r="Y26" s="202" t="s">
        <v>86</v>
      </c>
      <c r="Z26" s="52">
        <f t="shared" si="0"/>
        <v>2</v>
      </c>
      <c r="AA26" s="52">
        <v>2</v>
      </c>
      <c r="AB26" s="52">
        <v>2</v>
      </c>
      <c r="AC26" s="52">
        <v>1</v>
      </c>
      <c r="AD26" s="52">
        <v>3</v>
      </c>
      <c r="AE26" s="52">
        <f t="shared" si="1"/>
        <v>10</v>
      </c>
    </row>
    <row r="27" spans="1:31" ht="408" x14ac:dyDescent="0.25">
      <c r="A27" s="185" t="s">
        <v>230</v>
      </c>
      <c r="B27" s="35">
        <v>2014</v>
      </c>
      <c r="C27" s="53" t="s">
        <v>106</v>
      </c>
      <c r="D27" s="33" t="s">
        <v>231</v>
      </c>
      <c r="E27" s="34" t="s">
        <v>232</v>
      </c>
      <c r="F27" s="34" t="s">
        <v>233</v>
      </c>
      <c r="G27" s="34" t="s">
        <v>1822</v>
      </c>
      <c r="H27" s="52" t="s">
        <v>1823</v>
      </c>
      <c r="I27" s="52">
        <v>1</v>
      </c>
      <c r="J27" s="52">
        <v>1</v>
      </c>
      <c r="K27" s="201" t="s">
        <v>86</v>
      </c>
      <c r="L27" s="200" t="s">
        <v>1824</v>
      </c>
      <c r="M27" s="216" t="s">
        <v>1422</v>
      </c>
      <c r="N27" s="35">
        <v>1</v>
      </c>
      <c r="O27" s="202" t="s">
        <v>1825</v>
      </c>
      <c r="P27" s="203" t="s">
        <v>1826</v>
      </c>
      <c r="Q27" s="200" t="s">
        <v>1827</v>
      </c>
      <c r="R27" s="201" t="s">
        <v>86</v>
      </c>
      <c r="S27" s="202" t="s">
        <v>1615</v>
      </c>
      <c r="T27" s="202" t="s">
        <v>86</v>
      </c>
      <c r="U27" s="200" t="s">
        <v>1828</v>
      </c>
      <c r="V27" s="202" t="s">
        <v>86</v>
      </c>
      <c r="W27" s="200" t="s">
        <v>1829</v>
      </c>
      <c r="X27" s="73" t="s">
        <v>1615</v>
      </c>
      <c r="Y27" s="73" t="s">
        <v>86</v>
      </c>
      <c r="Z27" s="52">
        <f t="shared" si="0"/>
        <v>1</v>
      </c>
      <c r="AA27" s="35">
        <v>3</v>
      </c>
      <c r="AB27" s="52">
        <v>2</v>
      </c>
      <c r="AC27" s="52">
        <v>1</v>
      </c>
      <c r="AD27" s="35">
        <v>3</v>
      </c>
      <c r="AE27" s="52">
        <f t="shared" si="1"/>
        <v>10</v>
      </c>
    </row>
    <row r="28" spans="1:31" ht="178.5" x14ac:dyDescent="0.25">
      <c r="A28" s="179" t="s">
        <v>235</v>
      </c>
      <c r="B28" s="35">
        <v>2014</v>
      </c>
      <c r="C28" s="33" t="s">
        <v>236</v>
      </c>
      <c r="D28" s="33" t="s">
        <v>237</v>
      </c>
      <c r="E28" s="34" t="s">
        <v>238</v>
      </c>
      <c r="F28" s="34" t="s">
        <v>239</v>
      </c>
      <c r="G28" s="34" t="s">
        <v>240</v>
      </c>
      <c r="H28" s="53" t="s">
        <v>1830</v>
      </c>
      <c r="I28" s="53">
        <v>2</v>
      </c>
      <c r="J28" s="53">
        <v>1</v>
      </c>
      <c r="K28" s="203" t="s">
        <v>1831</v>
      </c>
      <c r="L28" s="66" t="s">
        <v>1832</v>
      </c>
      <c r="M28" s="66" t="s">
        <v>1419</v>
      </c>
      <c r="N28" s="215">
        <v>1</v>
      </c>
      <c r="O28" s="217" t="s">
        <v>1833</v>
      </c>
      <c r="P28" s="73" t="s">
        <v>1834</v>
      </c>
      <c r="Q28" s="66" t="s">
        <v>1835</v>
      </c>
      <c r="R28" s="66" t="s">
        <v>1836</v>
      </c>
      <c r="S28" s="73" t="s">
        <v>1615</v>
      </c>
      <c r="T28" s="66" t="s">
        <v>1837</v>
      </c>
      <c r="U28" s="66" t="s">
        <v>1838</v>
      </c>
      <c r="V28" s="66" t="s">
        <v>1839</v>
      </c>
      <c r="W28" s="66" t="s">
        <v>1840</v>
      </c>
      <c r="X28" s="73" t="s">
        <v>1615</v>
      </c>
      <c r="Y28" s="73" t="s">
        <v>86</v>
      </c>
      <c r="Z28" s="52">
        <f t="shared" si="0"/>
        <v>2</v>
      </c>
      <c r="AA28" s="215">
        <v>3</v>
      </c>
      <c r="AB28" s="65">
        <v>4</v>
      </c>
      <c r="AC28" s="65">
        <v>4</v>
      </c>
      <c r="AD28" s="215">
        <v>3</v>
      </c>
      <c r="AE28" s="52">
        <f t="shared" si="1"/>
        <v>16</v>
      </c>
    </row>
    <row r="29" spans="1:31" ht="204" x14ac:dyDescent="0.25">
      <c r="A29" s="179" t="s">
        <v>247</v>
      </c>
      <c r="B29" s="35">
        <v>2014</v>
      </c>
      <c r="C29" s="65" t="s">
        <v>214</v>
      </c>
      <c r="D29" s="33" t="s">
        <v>248</v>
      </c>
      <c r="E29" s="34" t="s">
        <v>249</v>
      </c>
      <c r="F29" s="34" t="s">
        <v>250</v>
      </c>
      <c r="G29" s="34" t="s">
        <v>251</v>
      </c>
      <c r="H29" s="53" t="s">
        <v>1841</v>
      </c>
      <c r="I29" s="53">
        <v>2</v>
      </c>
      <c r="J29" s="53">
        <v>2</v>
      </c>
      <c r="K29" s="203" t="s">
        <v>1842</v>
      </c>
      <c r="L29" s="200" t="s">
        <v>1843</v>
      </c>
      <c r="M29" s="216" t="s">
        <v>1415</v>
      </c>
      <c r="N29" s="35">
        <v>7</v>
      </c>
      <c r="O29" s="203" t="s">
        <v>1844</v>
      </c>
      <c r="P29" s="203" t="s">
        <v>1845</v>
      </c>
      <c r="Q29" s="200" t="s">
        <v>1846</v>
      </c>
      <c r="R29" s="200" t="s">
        <v>1847</v>
      </c>
      <c r="S29" s="202" t="s">
        <v>1615</v>
      </c>
      <c r="T29" s="202" t="s">
        <v>86</v>
      </c>
      <c r="U29" s="66" t="s">
        <v>1848</v>
      </c>
      <c r="V29" s="73" t="s">
        <v>1849</v>
      </c>
      <c r="W29" s="66" t="s">
        <v>1850</v>
      </c>
      <c r="X29" s="73" t="s">
        <v>1615</v>
      </c>
      <c r="Y29" s="73" t="s">
        <v>86</v>
      </c>
      <c r="Z29" s="52">
        <f t="shared" si="0"/>
        <v>2</v>
      </c>
      <c r="AA29" s="35">
        <v>3</v>
      </c>
      <c r="AB29" s="52">
        <v>5</v>
      </c>
      <c r="AC29" s="52">
        <v>4</v>
      </c>
      <c r="AD29" s="35">
        <v>3</v>
      </c>
      <c r="AE29" s="52">
        <f t="shared" si="1"/>
        <v>17</v>
      </c>
    </row>
    <row r="30" spans="1:31" ht="409.5" x14ac:dyDescent="0.25">
      <c r="A30" s="179" t="s">
        <v>265</v>
      </c>
      <c r="B30" s="33">
        <v>2014</v>
      </c>
      <c r="C30" s="53" t="s">
        <v>236</v>
      </c>
      <c r="D30" s="33" t="s">
        <v>266</v>
      </c>
      <c r="E30" s="34" t="s">
        <v>267</v>
      </c>
      <c r="F30" s="34" t="s">
        <v>268</v>
      </c>
      <c r="G30" s="54" t="s">
        <v>269</v>
      </c>
      <c r="H30" s="53" t="s">
        <v>1851</v>
      </c>
      <c r="I30" s="53">
        <v>1</v>
      </c>
      <c r="J30" s="53">
        <v>2</v>
      </c>
      <c r="K30" s="200" t="s">
        <v>1852</v>
      </c>
      <c r="L30" s="66" t="s">
        <v>1853</v>
      </c>
      <c r="M30" s="66" t="s">
        <v>1854</v>
      </c>
      <c r="N30" s="65">
        <v>5</v>
      </c>
      <c r="O30" s="200" t="s">
        <v>1855</v>
      </c>
      <c r="P30" s="66" t="s">
        <v>1856</v>
      </c>
      <c r="Q30" s="66" t="s">
        <v>1857</v>
      </c>
      <c r="R30" s="201" t="s">
        <v>1858</v>
      </c>
      <c r="S30" s="201" t="s">
        <v>1859</v>
      </c>
      <c r="T30" s="66" t="s">
        <v>1860</v>
      </c>
      <c r="U30" s="73" t="s">
        <v>86</v>
      </c>
      <c r="V30" s="73" t="s">
        <v>86</v>
      </c>
      <c r="W30" s="66" t="s">
        <v>1861</v>
      </c>
      <c r="X30" s="66" t="s">
        <v>1862</v>
      </c>
      <c r="Y30" s="73" t="s">
        <v>86</v>
      </c>
      <c r="Z30" s="52">
        <f t="shared" si="0"/>
        <v>2</v>
      </c>
      <c r="AA30" s="65">
        <v>2</v>
      </c>
      <c r="AB30" s="65">
        <v>3</v>
      </c>
      <c r="AC30" s="65">
        <v>4</v>
      </c>
      <c r="AD30" s="215">
        <v>5</v>
      </c>
      <c r="AE30" s="52">
        <f t="shared" si="1"/>
        <v>16</v>
      </c>
    </row>
    <row r="31" spans="1:31" ht="280.5" x14ac:dyDescent="0.25">
      <c r="A31" s="179" t="s">
        <v>295</v>
      </c>
      <c r="B31" s="35">
        <v>2014</v>
      </c>
      <c r="C31" s="215" t="s">
        <v>89</v>
      </c>
      <c r="D31" s="33" t="s">
        <v>296</v>
      </c>
      <c r="E31" s="34" t="s">
        <v>297</v>
      </c>
      <c r="F31" s="34" t="s">
        <v>298</v>
      </c>
      <c r="G31" s="34" t="s">
        <v>299</v>
      </c>
      <c r="H31" s="53" t="s">
        <v>1863</v>
      </c>
      <c r="I31" s="53">
        <v>2</v>
      </c>
      <c r="J31" s="53">
        <v>1</v>
      </c>
      <c r="K31" s="200" t="s">
        <v>1864</v>
      </c>
      <c r="L31" s="66" t="s">
        <v>1865</v>
      </c>
      <c r="M31" s="216" t="s">
        <v>1790</v>
      </c>
      <c r="N31" s="65">
        <v>3</v>
      </c>
      <c r="O31" s="210" t="s">
        <v>1866</v>
      </c>
      <c r="P31" s="66" t="s">
        <v>1867</v>
      </c>
      <c r="Q31" s="66" t="s">
        <v>1868</v>
      </c>
      <c r="R31" s="200" t="s">
        <v>1869</v>
      </c>
      <c r="S31" s="201" t="s">
        <v>1870</v>
      </c>
      <c r="T31" s="66" t="s">
        <v>1871</v>
      </c>
      <c r="U31" s="66" t="s">
        <v>1872</v>
      </c>
      <c r="V31" s="66" t="s">
        <v>1873</v>
      </c>
      <c r="W31" s="66" t="s">
        <v>1874</v>
      </c>
      <c r="X31" s="73" t="s">
        <v>1615</v>
      </c>
      <c r="Y31" s="73" t="s">
        <v>86</v>
      </c>
      <c r="Z31" s="52">
        <f t="shared" si="0"/>
        <v>2</v>
      </c>
      <c r="AA31" s="65">
        <v>3</v>
      </c>
      <c r="AB31" s="65">
        <v>4</v>
      </c>
      <c r="AC31" s="65">
        <v>4</v>
      </c>
      <c r="AD31" s="65">
        <v>3</v>
      </c>
      <c r="AE31" s="52">
        <f t="shared" si="1"/>
        <v>16</v>
      </c>
    </row>
    <row r="32" spans="1:31" ht="344.25" x14ac:dyDescent="0.25">
      <c r="A32" s="179" t="s">
        <v>306</v>
      </c>
      <c r="B32" s="35">
        <v>2014</v>
      </c>
      <c r="C32" s="65" t="s">
        <v>207</v>
      </c>
      <c r="D32" s="33" t="s">
        <v>307</v>
      </c>
      <c r="E32" s="34" t="s">
        <v>308</v>
      </c>
      <c r="F32" s="34" t="s">
        <v>309</v>
      </c>
      <c r="G32" s="74" t="s">
        <v>310</v>
      </c>
      <c r="H32" s="53" t="s">
        <v>1875</v>
      </c>
      <c r="I32" s="53">
        <v>1</v>
      </c>
      <c r="J32" s="53">
        <v>1</v>
      </c>
      <c r="K32" s="200" t="s">
        <v>1876</v>
      </c>
      <c r="L32" s="66" t="s">
        <v>1877</v>
      </c>
      <c r="M32" s="66" t="s">
        <v>1878</v>
      </c>
      <c r="N32" s="215">
        <v>1</v>
      </c>
      <c r="O32" s="210" t="s">
        <v>1879</v>
      </c>
      <c r="P32" s="66" t="s">
        <v>1880</v>
      </c>
      <c r="Q32" s="66" t="s">
        <v>1881</v>
      </c>
      <c r="R32" s="201" t="s">
        <v>1882</v>
      </c>
      <c r="S32" s="202" t="s">
        <v>1615</v>
      </c>
      <c r="T32" s="66" t="s">
        <v>1883</v>
      </c>
      <c r="U32" s="66" t="s">
        <v>1884</v>
      </c>
      <c r="V32" s="66" t="s">
        <v>1885</v>
      </c>
      <c r="W32" s="66" t="s">
        <v>1886</v>
      </c>
      <c r="X32" s="73" t="s">
        <v>1615</v>
      </c>
      <c r="Y32" s="73" t="s">
        <v>86</v>
      </c>
      <c r="Z32" s="52">
        <f t="shared" si="0"/>
        <v>2</v>
      </c>
      <c r="AA32" s="65">
        <v>3</v>
      </c>
      <c r="AB32" s="65">
        <v>5</v>
      </c>
      <c r="AC32" s="65">
        <v>4</v>
      </c>
      <c r="AD32" s="215">
        <v>3</v>
      </c>
      <c r="AE32" s="52">
        <f t="shared" si="1"/>
        <v>17</v>
      </c>
    </row>
    <row r="33" spans="1:31" ht="255" x14ac:dyDescent="0.25">
      <c r="A33" s="179" t="s">
        <v>312</v>
      </c>
      <c r="B33" s="52">
        <v>2014</v>
      </c>
      <c r="C33" s="65" t="s">
        <v>166</v>
      </c>
      <c r="D33" s="33" t="s">
        <v>313</v>
      </c>
      <c r="E33" s="34" t="s">
        <v>314</v>
      </c>
      <c r="F33" s="34" t="s">
        <v>315</v>
      </c>
      <c r="G33" s="74" t="s">
        <v>316</v>
      </c>
      <c r="H33" s="53" t="s">
        <v>1887</v>
      </c>
      <c r="I33" s="52">
        <v>2</v>
      </c>
      <c r="J33" s="52">
        <v>1</v>
      </c>
      <c r="K33" s="200" t="s">
        <v>1888</v>
      </c>
      <c r="L33" s="200" t="s">
        <v>1889</v>
      </c>
      <c r="M33" s="216" t="s">
        <v>1417</v>
      </c>
      <c r="N33" s="52">
        <v>4</v>
      </c>
      <c r="O33" s="201" t="s">
        <v>1890</v>
      </c>
      <c r="P33" s="200" t="s">
        <v>1891</v>
      </c>
      <c r="Q33" s="201" t="s">
        <v>1892</v>
      </c>
      <c r="R33" s="201" t="s">
        <v>1893</v>
      </c>
      <c r="S33" s="202" t="s">
        <v>1615</v>
      </c>
      <c r="T33" s="201" t="s">
        <v>86</v>
      </c>
      <c r="U33" s="200" t="s">
        <v>1894</v>
      </c>
      <c r="V33" s="201" t="s">
        <v>86</v>
      </c>
      <c r="W33" s="200" t="s">
        <v>1895</v>
      </c>
      <c r="X33" s="73" t="s">
        <v>1615</v>
      </c>
      <c r="Y33" s="73" t="s">
        <v>86</v>
      </c>
      <c r="Z33" s="52">
        <f t="shared" si="0"/>
        <v>2</v>
      </c>
      <c r="AA33" s="52">
        <v>3</v>
      </c>
      <c r="AB33" s="52">
        <v>2</v>
      </c>
      <c r="AC33" s="52">
        <v>1</v>
      </c>
      <c r="AD33" s="52">
        <v>3</v>
      </c>
      <c r="AE33" s="52">
        <f t="shared" si="1"/>
        <v>11</v>
      </c>
    </row>
    <row r="34" spans="1:31" ht="229.5" x14ac:dyDescent="0.25">
      <c r="A34" s="179" t="s">
        <v>330</v>
      </c>
      <c r="B34" s="52">
        <v>2013</v>
      </c>
      <c r="C34" s="65" t="s">
        <v>207</v>
      </c>
      <c r="D34" s="53" t="s">
        <v>331</v>
      </c>
      <c r="E34" s="54" t="s">
        <v>332</v>
      </c>
      <c r="F34" s="54" t="s">
        <v>333</v>
      </c>
      <c r="G34" s="94" t="s">
        <v>334</v>
      </c>
      <c r="H34" s="65" t="s">
        <v>1896</v>
      </c>
      <c r="I34" s="65">
        <v>1</v>
      </c>
      <c r="J34" s="65">
        <v>1</v>
      </c>
      <c r="K34" s="66" t="s">
        <v>1897</v>
      </c>
      <c r="L34" s="66" t="s">
        <v>1898</v>
      </c>
      <c r="M34" s="216" t="s">
        <v>1415</v>
      </c>
      <c r="N34" s="65">
        <v>5</v>
      </c>
      <c r="O34" s="210" t="s">
        <v>1899</v>
      </c>
      <c r="P34" s="66" t="s">
        <v>1900</v>
      </c>
      <c r="Q34" s="66" t="s">
        <v>1901</v>
      </c>
      <c r="R34" s="66" t="s">
        <v>1902</v>
      </c>
      <c r="S34" s="66" t="s">
        <v>1615</v>
      </c>
      <c r="T34" s="73" t="s">
        <v>86</v>
      </c>
      <c r="U34" s="66" t="s">
        <v>1903</v>
      </c>
      <c r="V34" s="66" t="s">
        <v>1904</v>
      </c>
      <c r="W34" s="66" t="s">
        <v>1905</v>
      </c>
      <c r="X34" s="66" t="s">
        <v>1906</v>
      </c>
      <c r="Y34" s="66" t="s">
        <v>1907</v>
      </c>
      <c r="Z34" s="52">
        <f t="shared" si="0"/>
        <v>2</v>
      </c>
      <c r="AA34" s="65">
        <v>3</v>
      </c>
      <c r="AB34" s="65">
        <v>2</v>
      </c>
      <c r="AC34" s="65">
        <v>1</v>
      </c>
      <c r="AD34" s="215">
        <v>3</v>
      </c>
      <c r="AE34" s="52">
        <f t="shared" si="1"/>
        <v>11</v>
      </c>
    </row>
    <row r="35" spans="1:31" ht="409.5" x14ac:dyDescent="0.25">
      <c r="A35" s="179" t="s">
        <v>342</v>
      </c>
      <c r="B35" s="52">
        <v>2013</v>
      </c>
      <c r="C35" s="65" t="s">
        <v>214</v>
      </c>
      <c r="D35" s="53" t="s">
        <v>343</v>
      </c>
      <c r="E35" s="54" t="s">
        <v>344</v>
      </c>
      <c r="F35" s="54" t="s">
        <v>345</v>
      </c>
      <c r="G35" s="54" t="s">
        <v>346</v>
      </c>
      <c r="H35" s="53" t="s">
        <v>1908</v>
      </c>
      <c r="I35" s="53">
        <v>2</v>
      </c>
      <c r="J35" s="53">
        <v>2</v>
      </c>
      <c r="K35" s="54" t="s">
        <v>1909</v>
      </c>
      <c r="L35" s="54" t="s">
        <v>1910</v>
      </c>
      <c r="M35" s="216" t="s">
        <v>1416</v>
      </c>
      <c r="N35" s="218">
        <v>42496</v>
      </c>
      <c r="O35" s="210" t="s">
        <v>1911</v>
      </c>
      <c r="P35" s="210" t="s">
        <v>1912</v>
      </c>
      <c r="Q35" s="210" t="s">
        <v>1913</v>
      </c>
      <c r="R35" s="210" t="s">
        <v>1914</v>
      </c>
      <c r="S35" s="210" t="s">
        <v>1915</v>
      </c>
      <c r="T35" s="200" t="s">
        <v>1916</v>
      </c>
      <c r="U35" s="200" t="s">
        <v>1917</v>
      </c>
      <c r="V35" s="200" t="s">
        <v>1918</v>
      </c>
      <c r="W35" s="200" t="s">
        <v>1919</v>
      </c>
      <c r="X35" s="201" t="s">
        <v>1920</v>
      </c>
      <c r="Y35" s="201" t="s">
        <v>86</v>
      </c>
      <c r="Z35" s="52">
        <f t="shared" si="0"/>
        <v>2</v>
      </c>
      <c r="AA35" s="52">
        <v>2</v>
      </c>
      <c r="AB35" s="52">
        <v>3</v>
      </c>
      <c r="AC35" s="52">
        <v>4</v>
      </c>
      <c r="AD35" s="52">
        <v>5</v>
      </c>
      <c r="AE35" s="52">
        <f t="shared" si="1"/>
        <v>16</v>
      </c>
    </row>
    <row r="36" spans="1:31" ht="165.75" x14ac:dyDescent="0.25">
      <c r="A36" s="179" t="s">
        <v>354</v>
      </c>
      <c r="B36" s="52">
        <v>2013</v>
      </c>
      <c r="C36" s="65" t="s">
        <v>47</v>
      </c>
      <c r="D36" s="53" t="s">
        <v>355</v>
      </c>
      <c r="E36" s="54" t="s">
        <v>356</v>
      </c>
      <c r="F36" s="54" t="s">
        <v>357</v>
      </c>
      <c r="G36" s="54" t="s">
        <v>358</v>
      </c>
      <c r="H36" s="53" t="s">
        <v>1921</v>
      </c>
      <c r="I36" s="219">
        <v>1</v>
      </c>
      <c r="J36" s="219">
        <v>1</v>
      </c>
      <c r="K36" s="220" t="s">
        <v>86</v>
      </c>
      <c r="L36" s="54" t="s">
        <v>1922</v>
      </c>
      <c r="M36" s="216" t="s">
        <v>1415</v>
      </c>
      <c r="N36" s="53">
        <v>7</v>
      </c>
      <c r="O36" s="200" t="s">
        <v>1923</v>
      </c>
      <c r="P36" s="200" t="s">
        <v>1924</v>
      </c>
      <c r="Q36" s="200" t="s">
        <v>1925</v>
      </c>
      <c r="R36" s="200" t="s">
        <v>1926</v>
      </c>
      <c r="S36" s="200" t="s">
        <v>1615</v>
      </c>
      <c r="T36" s="200" t="s">
        <v>1927</v>
      </c>
      <c r="U36" s="200" t="s">
        <v>1928</v>
      </c>
      <c r="V36" s="200" t="s">
        <v>86</v>
      </c>
      <c r="W36" s="200" t="s">
        <v>1929</v>
      </c>
      <c r="X36" s="200" t="s">
        <v>1615</v>
      </c>
      <c r="Y36" s="200" t="s">
        <v>86</v>
      </c>
      <c r="Z36" s="52">
        <f t="shared" si="0"/>
        <v>1</v>
      </c>
      <c r="AA36" s="53">
        <v>2</v>
      </c>
      <c r="AB36" s="53">
        <v>2</v>
      </c>
      <c r="AC36" s="53">
        <v>1</v>
      </c>
      <c r="AD36" s="53">
        <v>3</v>
      </c>
      <c r="AE36" s="52">
        <f t="shared" si="1"/>
        <v>9</v>
      </c>
    </row>
    <row r="37" spans="1:31" ht="293.25" x14ac:dyDescent="0.25">
      <c r="A37" s="179" t="s">
        <v>409</v>
      </c>
      <c r="B37" s="64">
        <v>2012</v>
      </c>
      <c r="C37" s="65" t="s">
        <v>207</v>
      </c>
      <c r="D37" s="65" t="s">
        <v>1930</v>
      </c>
      <c r="E37" s="66" t="s">
        <v>411</v>
      </c>
      <c r="F37" s="66" t="s">
        <v>412</v>
      </c>
      <c r="G37" s="34" t="s">
        <v>413</v>
      </c>
      <c r="H37" s="53" t="s">
        <v>1931</v>
      </c>
      <c r="I37" s="53">
        <v>2</v>
      </c>
      <c r="J37" s="53">
        <v>2</v>
      </c>
      <c r="K37" s="54" t="s">
        <v>86</v>
      </c>
      <c r="L37" s="73" t="s">
        <v>1932</v>
      </c>
      <c r="M37" s="216" t="s">
        <v>1933</v>
      </c>
      <c r="N37" s="215">
        <v>1</v>
      </c>
      <c r="O37" s="210" t="s">
        <v>1934</v>
      </c>
      <c r="P37" s="66" t="s">
        <v>1935</v>
      </c>
      <c r="Q37" s="66" t="s">
        <v>1936</v>
      </c>
      <c r="R37" s="66" t="s">
        <v>1937</v>
      </c>
      <c r="S37" s="66" t="s">
        <v>1938</v>
      </c>
      <c r="T37" s="66" t="s">
        <v>1939</v>
      </c>
      <c r="U37" s="66" t="s">
        <v>1940</v>
      </c>
      <c r="V37" s="66" t="s">
        <v>1941</v>
      </c>
      <c r="W37" s="66" t="s">
        <v>1942</v>
      </c>
      <c r="X37" s="200" t="s">
        <v>1615</v>
      </c>
      <c r="Y37" s="200" t="s">
        <v>86</v>
      </c>
      <c r="Z37" s="52">
        <f t="shared" si="0"/>
        <v>1</v>
      </c>
      <c r="AA37" s="65">
        <v>3</v>
      </c>
      <c r="AB37" s="65">
        <v>5</v>
      </c>
      <c r="AC37" s="65">
        <v>4</v>
      </c>
      <c r="AD37" s="215">
        <v>3</v>
      </c>
      <c r="AE37" s="52">
        <f t="shared" si="1"/>
        <v>16</v>
      </c>
    </row>
    <row r="38" spans="1:31" ht="395.25" x14ac:dyDescent="0.25">
      <c r="A38" s="179" t="s">
        <v>414</v>
      </c>
      <c r="B38" s="64">
        <v>2012</v>
      </c>
      <c r="C38" s="65" t="s">
        <v>89</v>
      </c>
      <c r="D38" s="65" t="s">
        <v>415</v>
      </c>
      <c r="E38" s="66" t="s">
        <v>416</v>
      </c>
      <c r="F38" s="66" t="s">
        <v>417</v>
      </c>
      <c r="G38" s="34" t="s">
        <v>418</v>
      </c>
      <c r="H38" s="65" t="s">
        <v>1943</v>
      </c>
      <c r="I38" s="65">
        <v>2</v>
      </c>
      <c r="J38" s="65">
        <v>2</v>
      </c>
      <c r="K38" s="66" t="s">
        <v>86</v>
      </c>
      <c r="L38" s="54" t="s">
        <v>1944</v>
      </c>
      <c r="M38" s="54" t="s">
        <v>1414</v>
      </c>
      <c r="N38" s="221">
        <v>42798</v>
      </c>
      <c r="O38" s="200" t="s">
        <v>1945</v>
      </c>
      <c r="P38" s="200" t="s">
        <v>1946</v>
      </c>
      <c r="Q38" s="200" t="s">
        <v>1947</v>
      </c>
      <c r="R38" s="201" t="s">
        <v>1948</v>
      </c>
      <c r="S38" s="201" t="s">
        <v>1615</v>
      </c>
      <c r="T38" s="201" t="s">
        <v>1949</v>
      </c>
      <c r="U38" s="200" t="s">
        <v>1950</v>
      </c>
      <c r="V38" s="200" t="s">
        <v>86</v>
      </c>
      <c r="W38" s="200" t="s">
        <v>1951</v>
      </c>
      <c r="X38" s="200" t="s">
        <v>1952</v>
      </c>
      <c r="Y38" s="200" t="s">
        <v>1953</v>
      </c>
      <c r="Z38" s="52">
        <f t="shared" si="0"/>
        <v>1</v>
      </c>
      <c r="AA38" s="52">
        <v>3</v>
      </c>
      <c r="AB38" s="52">
        <v>5</v>
      </c>
      <c r="AC38" s="52">
        <v>4</v>
      </c>
      <c r="AD38" s="52">
        <v>5</v>
      </c>
      <c r="AE38" s="52">
        <f t="shared" si="1"/>
        <v>18</v>
      </c>
    </row>
    <row r="39" spans="1:31" ht="178.5" x14ac:dyDescent="0.25">
      <c r="A39" s="179" t="s">
        <v>437</v>
      </c>
      <c r="B39" s="64">
        <v>2012</v>
      </c>
      <c r="C39" s="65" t="s">
        <v>106</v>
      </c>
      <c r="D39" s="65" t="s">
        <v>438</v>
      </c>
      <c r="E39" s="66" t="s">
        <v>439</v>
      </c>
      <c r="F39" s="66" t="s">
        <v>440</v>
      </c>
      <c r="G39" s="66" t="s">
        <v>441</v>
      </c>
      <c r="H39" s="65" t="s">
        <v>1954</v>
      </c>
      <c r="I39" s="65">
        <v>3</v>
      </c>
      <c r="J39" s="65">
        <v>2</v>
      </c>
      <c r="K39" s="66" t="s">
        <v>86</v>
      </c>
      <c r="L39" s="54" t="s">
        <v>1955</v>
      </c>
      <c r="M39" s="54" t="s">
        <v>1419</v>
      </c>
      <c r="N39" s="52">
        <v>3</v>
      </c>
      <c r="O39" s="201" t="s">
        <v>1956</v>
      </c>
      <c r="P39" s="201" t="s">
        <v>1957</v>
      </c>
      <c r="Q39" s="200" t="s">
        <v>1958</v>
      </c>
      <c r="R39" s="201" t="s">
        <v>1959</v>
      </c>
      <c r="S39" s="201" t="s">
        <v>1615</v>
      </c>
      <c r="T39" s="201" t="s">
        <v>86</v>
      </c>
      <c r="U39" s="200" t="s">
        <v>1960</v>
      </c>
      <c r="V39" s="200" t="s">
        <v>1961</v>
      </c>
      <c r="W39" s="200" t="s">
        <v>1962</v>
      </c>
      <c r="X39" s="201" t="s">
        <v>1963</v>
      </c>
      <c r="Y39" s="200" t="s">
        <v>1964</v>
      </c>
      <c r="Z39" s="52">
        <f t="shared" si="0"/>
        <v>1</v>
      </c>
      <c r="AA39" s="52">
        <v>2</v>
      </c>
      <c r="AB39" s="52">
        <v>3</v>
      </c>
      <c r="AC39" s="52">
        <v>4</v>
      </c>
      <c r="AD39" s="52">
        <v>5</v>
      </c>
      <c r="AE39" s="52">
        <f t="shared" si="1"/>
        <v>15</v>
      </c>
    </row>
    <row r="40" spans="1:31" ht="140.25" x14ac:dyDescent="0.25">
      <c r="A40" s="179" t="s">
        <v>451</v>
      </c>
      <c r="B40" s="64">
        <v>2012</v>
      </c>
      <c r="C40" s="65" t="s">
        <v>166</v>
      </c>
      <c r="D40" s="66" t="s">
        <v>445</v>
      </c>
      <c r="E40" s="66" t="s">
        <v>452</v>
      </c>
      <c r="F40" s="66" t="s">
        <v>453</v>
      </c>
      <c r="G40" s="66" t="s">
        <v>454</v>
      </c>
      <c r="H40" s="65" t="s">
        <v>1965</v>
      </c>
      <c r="I40" s="65">
        <v>2</v>
      </c>
      <c r="J40" s="65">
        <v>1</v>
      </c>
      <c r="K40" s="66" t="s">
        <v>86</v>
      </c>
      <c r="L40" s="54" t="s">
        <v>1966</v>
      </c>
      <c r="M40" s="216" t="s">
        <v>1416</v>
      </c>
      <c r="N40" s="52">
        <v>3</v>
      </c>
      <c r="O40" s="207" t="s">
        <v>1967</v>
      </c>
      <c r="P40" s="207" t="s">
        <v>1968</v>
      </c>
      <c r="Q40" s="200" t="s">
        <v>1969</v>
      </c>
      <c r="R40" s="201" t="s">
        <v>86</v>
      </c>
      <c r="S40" s="201" t="s">
        <v>1615</v>
      </c>
      <c r="T40" s="201" t="s">
        <v>86</v>
      </c>
      <c r="U40" s="200" t="s">
        <v>1970</v>
      </c>
      <c r="V40" s="201" t="s">
        <v>86</v>
      </c>
      <c r="W40" s="201" t="s">
        <v>1971</v>
      </c>
      <c r="X40" s="201" t="s">
        <v>1615</v>
      </c>
      <c r="Y40" s="201" t="s">
        <v>86</v>
      </c>
      <c r="Z40" s="52">
        <f t="shared" si="0"/>
        <v>1</v>
      </c>
      <c r="AA40" s="52">
        <v>3</v>
      </c>
      <c r="AB40" s="52">
        <v>2</v>
      </c>
      <c r="AC40" s="52">
        <v>1</v>
      </c>
      <c r="AD40" s="52">
        <v>3</v>
      </c>
      <c r="AE40" s="52">
        <f t="shared" si="1"/>
        <v>10</v>
      </c>
    </row>
    <row r="41" spans="1:31" ht="293.25" x14ac:dyDescent="0.25">
      <c r="A41" s="179" t="s">
        <v>451</v>
      </c>
      <c r="B41" s="64">
        <v>2012</v>
      </c>
      <c r="C41" s="65" t="s">
        <v>166</v>
      </c>
      <c r="D41" s="66" t="s">
        <v>445</v>
      </c>
      <c r="E41" s="66" t="s">
        <v>452</v>
      </c>
      <c r="F41" s="66" t="s">
        <v>453</v>
      </c>
      <c r="G41" s="66" t="s">
        <v>454</v>
      </c>
      <c r="H41" s="65" t="s">
        <v>1965</v>
      </c>
      <c r="I41" s="65">
        <v>2</v>
      </c>
      <c r="J41" s="65">
        <v>1</v>
      </c>
      <c r="K41" s="66" t="s">
        <v>86</v>
      </c>
      <c r="L41" s="54" t="s">
        <v>1972</v>
      </c>
      <c r="M41" s="216" t="s">
        <v>1973</v>
      </c>
      <c r="N41" s="52">
        <v>4</v>
      </c>
      <c r="O41" s="207" t="s">
        <v>1967</v>
      </c>
      <c r="P41" s="200" t="s">
        <v>1974</v>
      </c>
      <c r="Q41" s="200" t="s">
        <v>1975</v>
      </c>
      <c r="R41" s="201" t="s">
        <v>86</v>
      </c>
      <c r="S41" s="201" t="s">
        <v>1615</v>
      </c>
      <c r="T41" s="201" t="s">
        <v>86</v>
      </c>
      <c r="U41" s="200" t="s">
        <v>1976</v>
      </c>
      <c r="V41" s="201" t="s">
        <v>86</v>
      </c>
      <c r="W41" s="200" t="s">
        <v>1977</v>
      </c>
      <c r="X41" s="201" t="s">
        <v>1615</v>
      </c>
      <c r="Y41" s="201" t="s">
        <v>86</v>
      </c>
      <c r="Z41" s="52">
        <f t="shared" si="0"/>
        <v>1</v>
      </c>
      <c r="AA41" s="52">
        <v>3</v>
      </c>
      <c r="AB41" s="52">
        <v>2</v>
      </c>
      <c r="AC41" s="52">
        <v>1</v>
      </c>
      <c r="AD41" s="52">
        <v>3</v>
      </c>
      <c r="AE41" s="52">
        <f t="shared" si="1"/>
        <v>10</v>
      </c>
    </row>
    <row r="42" spans="1:31" ht="318.75" x14ac:dyDescent="0.25">
      <c r="A42" s="179" t="s">
        <v>456</v>
      </c>
      <c r="B42" s="64">
        <v>2012</v>
      </c>
      <c r="C42" s="65" t="s">
        <v>106</v>
      </c>
      <c r="D42" s="66" t="s">
        <v>457</v>
      </c>
      <c r="E42" s="66" t="s">
        <v>458</v>
      </c>
      <c r="F42" s="66" t="s">
        <v>459</v>
      </c>
      <c r="G42" s="66" t="s">
        <v>460</v>
      </c>
      <c r="H42" s="65" t="s">
        <v>1978</v>
      </c>
      <c r="I42" s="65">
        <v>1</v>
      </c>
      <c r="J42" s="65">
        <v>2</v>
      </c>
      <c r="K42" s="66" t="s">
        <v>86</v>
      </c>
      <c r="L42" s="54" t="s">
        <v>1979</v>
      </c>
      <c r="M42" s="54" t="s">
        <v>1749</v>
      </c>
      <c r="N42" s="52">
        <v>7</v>
      </c>
      <c r="O42" s="201" t="s">
        <v>1980</v>
      </c>
      <c r="P42" s="201" t="s">
        <v>1981</v>
      </c>
      <c r="Q42" s="200" t="s">
        <v>1982</v>
      </c>
      <c r="R42" s="200" t="s">
        <v>1983</v>
      </c>
      <c r="S42" s="201" t="s">
        <v>1615</v>
      </c>
      <c r="T42" s="201" t="s">
        <v>86</v>
      </c>
      <c r="U42" s="201" t="s">
        <v>1745</v>
      </c>
      <c r="V42" s="201" t="s">
        <v>86</v>
      </c>
      <c r="W42" s="200" t="s">
        <v>1984</v>
      </c>
      <c r="X42" s="66" t="s">
        <v>1862</v>
      </c>
      <c r="Y42" s="66" t="s">
        <v>1985</v>
      </c>
      <c r="Z42" s="52">
        <f t="shared" si="0"/>
        <v>1</v>
      </c>
      <c r="AA42" s="52">
        <v>2</v>
      </c>
      <c r="AB42" s="52">
        <v>2</v>
      </c>
      <c r="AC42" s="52">
        <v>1</v>
      </c>
      <c r="AD42" s="52">
        <v>5</v>
      </c>
      <c r="AE42" s="52">
        <f t="shared" si="1"/>
        <v>11</v>
      </c>
    </row>
    <row r="43" spans="1:31" ht="267.75" x14ac:dyDescent="0.25">
      <c r="A43" s="179" t="s">
        <v>462</v>
      </c>
      <c r="B43" s="64">
        <v>2012</v>
      </c>
      <c r="C43" s="65" t="s">
        <v>146</v>
      </c>
      <c r="D43" s="66" t="s">
        <v>463</v>
      </c>
      <c r="E43" s="66" t="s">
        <v>464</v>
      </c>
      <c r="F43" s="66" t="s">
        <v>465</v>
      </c>
      <c r="G43" s="34" t="s">
        <v>466</v>
      </c>
      <c r="H43" s="53" t="s">
        <v>1986</v>
      </c>
      <c r="I43" s="53">
        <v>1</v>
      </c>
      <c r="J43" s="53">
        <v>1</v>
      </c>
      <c r="K43" s="54" t="s">
        <v>1987</v>
      </c>
      <c r="L43" s="66" t="s">
        <v>1988</v>
      </c>
      <c r="M43" s="216" t="s">
        <v>1424</v>
      </c>
      <c r="N43" s="215">
        <v>1</v>
      </c>
      <c r="O43" s="210" t="s">
        <v>1989</v>
      </c>
      <c r="P43" s="73" t="s">
        <v>1990</v>
      </c>
      <c r="Q43" s="66" t="s">
        <v>1991</v>
      </c>
      <c r="R43" s="66" t="s">
        <v>1992</v>
      </c>
      <c r="S43" s="73" t="s">
        <v>1993</v>
      </c>
      <c r="T43" s="73" t="s">
        <v>1994</v>
      </c>
      <c r="U43" s="66" t="s">
        <v>1995</v>
      </c>
      <c r="V43" s="73" t="s">
        <v>86</v>
      </c>
      <c r="W43" s="66" t="s">
        <v>1996</v>
      </c>
      <c r="X43" s="66" t="s">
        <v>1997</v>
      </c>
      <c r="Y43" s="66" t="s">
        <v>1998</v>
      </c>
      <c r="Z43" s="52">
        <f t="shared" si="0"/>
        <v>2</v>
      </c>
      <c r="AA43" s="65">
        <v>3</v>
      </c>
      <c r="AB43" s="65">
        <v>5</v>
      </c>
      <c r="AC43" s="65">
        <v>4</v>
      </c>
      <c r="AD43" s="65">
        <v>5</v>
      </c>
      <c r="AE43" s="52">
        <f t="shared" si="1"/>
        <v>19</v>
      </c>
    </row>
    <row r="44" spans="1:31" ht="382.5" x14ac:dyDescent="0.25">
      <c r="A44" s="179" t="s">
        <v>473</v>
      </c>
      <c r="B44" s="64">
        <v>2012</v>
      </c>
      <c r="C44" s="65" t="s">
        <v>166</v>
      </c>
      <c r="D44" s="66" t="s">
        <v>474</v>
      </c>
      <c r="E44" s="66" t="s">
        <v>475</v>
      </c>
      <c r="F44" s="66" t="s">
        <v>476</v>
      </c>
      <c r="G44" s="34" t="s">
        <v>477</v>
      </c>
      <c r="H44" s="53" t="s">
        <v>1999</v>
      </c>
      <c r="I44" s="53">
        <v>1</v>
      </c>
      <c r="J44" s="53">
        <v>2</v>
      </c>
      <c r="K44" s="54" t="s">
        <v>86</v>
      </c>
      <c r="L44" s="66" t="s">
        <v>2000</v>
      </c>
      <c r="M44" s="54" t="s">
        <v>1414</v>
      </c>
      <c r="N44" s="65">
        <v>4</v>
      </c>
      <c r="O44" s="210" t="s">
        <v>2001</v>
      </c>
      <c r="P44" s="66" t="s">
        <v>2002</v>
      </c>
      <c r="Q44" s="66" t="s">
        <v>2003</v>
      </c>
      <c r="R44" s="66" t="s">
        <v>86</v>
      </c>
      <c r="S44" s="73" t="s">
        <v>2004</v>
      </c>
      <c r="T44" s="73" t="s">
        <v>2005</v>
      </c>
      <c r="U44" s="66" t="s">
        <v>2006</v>
      </c>
      <c r="V44" s="73" t="s">
        <v>2007</v>
      </c>
      <c r="W44" s="66" t="s">
        <v>2008</v>
      </c>
      <c r="X44" s="73" t="s">
        <v>1656</v>
      </c>
      <c r="Y44" s="66" t="s">
        <v>2009</v>
      </c>
      <c r="Z44" s="52">
        <f t="shared" si="0"/>
        <v>1</v>
      </c>
      <c r="AA44" s="65">
        <v>3</v>
      </c>
      <c r="AB44" s="65">
        <v>5</v>
      </c>
      <c r="AC44" s="65">
        <v>4</v>
      </c>
      <c r="AD44" s="215">
        <v>5</v>
      </c>
      <c r="AE44" s="52">
        <f t="shared" si="1"/>
        <v>18</v>
      </c>
    </row>
    <row r="45" spans="1:31" ht="409.5" x14ac:dyDescent="0.25">
      <c r="A45" s="179" t="s">
        <v>486</v>
      </c>
      <c r="B45" s="64">
        <v>2012</v>
      </c>
      <c r="C45" s="65" t="s">
        <v>396</v>
      </c>
      <c r="D45" s="66" t="s">
        <v>487</v>
      </c>
      <c r="E45" s="66" t="s">
        <v>488</v>
      </c>
      <c r="F45" s="66" t="s">
        <v>489</v>
      </c>
      <c r="G45" s="66" t="s">
        <v>490</v>
      </c>
      <c r="H45" s="65" t="s">
        <v>2010</v>
      </c>
      <c r="I45" s="65">
        <v>1</v>
      </c>
      <c r="J45" s="65">
        <v>1</v>
      </c>
      <c r="K45" s="66" t="s">
        <v>2011</v>
      </c>
      <c r="L45" s="54" t="s">
        <v>2012</v>
      </c>
      <c r="M45" s="54" t="s">
        <v>1419</v>
      </c>
      <c r="N45" s="52">
        <v>3</v>
      </c>
      <c r="O45" s="201" t="s">
        <v>2013</v>
      </c>
      <c r="P45" s="200" t="s">
        <v>2014</v>
      </c>
      <c r="Q45" s="200" t="s">
        <v>2015</v>
      </c>
      <c r="R45" s="201" t="s">
        <v>2016</v>
      </c>
      <c r="S45" s="201" t="s">
        <v>2017</v>
      </c>
      <c r="T45" s="201" t="s">
        <v>86</v>
      </c>
      <c r="U45" s="201" t="s">
        <v>2018</v>
      </c>
      <c r="V45" s="201" t="s">
        <v>86</v>
      </c>
      <c r="W45" s="200" t="s">
        <v>2019</v>
      </c>
      <c r="X45" s="66" t="s">
        <v>2020</v>
      </c>
      <c r="Y45" s="66" t="s">
        <v>2021</v>
      </c>
      <c r="Z45" s="52">
        <f t="shared" si="0"/>
        <v>2</v>
      </c>
      <c r="AA45" s="52">
        <v>3</v>
      </c>
      <c r="AB45" s="52">
        <v>4</v>
      </c>
      <c r="AC45" s="52">
        <v>4</v>
      </c>
      <c r="AD45" s="52">
        <v>5</v>
      </c>
      <c r="AE45" s="52">
        <f t="shared" si="1"/>
        <v>18</v>
      </c>
    </row>
    <row r="46" spans="1:31" ht="408" x14ac:dyDescent="0.25">
      <c r="A46" s="179" t="s">
        <v>499</v>
      </c>
      <c r="B46" s="64">
        <v>2012</v>
      </c>
      <c r="C46" s="65" t="s">
        <v>106</v>
      </c>
      <c r="D46" s="66" t="s">
        <v>500</v>
      </c>
      <c r="E46" s="66" t="s">
        <v>501</v>
      </c>
      <c r="F46" s="66" t="s">
        <v>502</v>
      </c>
      <c r="G46" s="66" t="s">
        <v>503</v>
      </c>
      <c r="H46" s="65" t="s">
        <v>2022</v>
      </c>
      <c r="I46" s="65">
        <v>2</v>
      </c>
      <c r="J46" s="65">
        <v>1</v>
      </c>
      <c r="K46" s="66" t="s">
        <v>86</v>
      </c>
      <c r="L46" s="54" t="s">
        <v>2023</v>
      </c>
      <c r="M46" s="216" t="s">
        <v>1416</v>
      </c>
      <c r="N46" s="52">
        <v>3</v>
      </c>
      <c r="O46" s="201" t="s">
        <v>2024</v>
      </c>
      <c r="P46" s="200" t="s">
        <v>2025</v>
      </c>
      <c r="Q46" s="200" t="s">
        <v>2026</v>
      </c>
      <c r="R46" s="201" t="s">
        <v>2027</v>
      </c>
      <c r="S46" s="201" t="s">
        <v>2028</v>
      </c>
      <c r="T46" s="201" t="s">
        <v>2029</v>
      </c>
      <c r="U46" s="200" t="s">
        <v>2030</v>
      </c>
      <c r="V46" s="200" t="s">
        <v>2031</v>
      </c>
      <c r="W46" s="200" t="s">
        <v>2032</v>
      </c>
      <c r="X46" s="201" t="s">
        <v>1615</v>
      </c>
      <c r="Y46" s="66" t="s">
        <v>86</v>
      </c>
      <c r="Z46" s="52">
        <f t="shared" si="0"/>
        <v>1</v>
      </c>
      <c r="AA46" s="52">
        <v>3</v>
      </c>
      <c r="AB46" s="52">
        <v>5</v>
      </c>
      <c r="AC46" s="52">
        <v>4</v>
      </c>
      <c r="AD46" s="52">
        <v>3</v>
      </c>
      <c r="AE46" s="52">
        <f t="shared" si="1"/>
        <v>16</v>
      </c>
    </row>
    <row r="47" spans="1:31" ht="178.5" x14ac:dyDescent="0.25">
      <c r="A47" s="180" t="s">
        <v>504</v>
      </c>
      <c r="B47" s="222">
        <v>2012</v>
      </c>
      <c r="C47" s="223" t="s">
        <v>106</v>
      </c>
      <c r="D47" s="188" t="s">
        <v>505</v>
      </c>
      <c r="E47" s="188" t="s">
        <v>506</v>
      </c>
      <c r="F47" s="188" t="s">
        <v>507</v>
      </c>
      <c r="G47" s="188" t="s">
        <v>508</v>
      </c>
      <c r="H47" s="223" t="s">
        <v>2033</v>
      </c>
      <c r="I47" s="223">
        <v>1</v>
      </c>
      <c r="J47" s="223">
        <v>2</v>
      </c>
      <c r="K47" s="188" t="s">
        <v>86</v>
      </c>
      <c r="L47" s="54" t="s">
        <v>2034</v>
      </c>
      <c r="M47" s="224" t="s">
        <v>1416</v>
      </c>
      <c r="N47" s="204">
        <v>7</v>
      </c>
      <c r="O47" s="208" t="s">
        <v>2035</v>
      </c>
      <c r="P47" s="208" t="s">
        <v>2036</v>
      </c>
      <c r="Q47" s="200" t="s">
        <v>2037</v>
      </c>
      <c r="R47" s="201" t="s">
        <v>2038</v>
      </c>
      <c r="S47" s="208" t="s">
        <v>1615</v>
      </c>
      <c r="T47" s="208" t="s">
        <v>86</v>
      </c>
      <c r="U47" s="208" t="s">
        <v>2039</v>
      </c>
      <c r="V47" s="208" t="s">
        <v>86</v>
      </c>
      <c r="W47" s="207" t="s">
        <v>2040</v>
      </c>
      <c r="X47" s="208" t="s">
        <v>2041</v>
      </c>
      <c r="Y47" s="188" t="s">
        <v>2042</v>
      </c>
      <c r="Z47" s="52">
        <f t="shared" si="0"/>
        <v>1</v>
      </c>
      <c r="AA47" s="204">
        <v>2</v>
      </c>
      <c r="AB47" s="204">
        <v>1</v>
      </c>
      <c r="AC47" s="204">
        <v>1</v>
      </c>
      <c r="AD47" s="204">
        <v>5</v>
      </c>
      <c r="AE47" s="52">
        <f t="shared" si="1"/>
        <v>10</v>
      </c>
    </row>
    <row r="48" spans="1:31" ht="178.5" x14ac:dyDescent="0.25">
      <c r="A48" s="180" t="s">
        <v>504</v>
      </c>
      <c r="B48" s="222">
        <v>2012</v>
      </c>
      <c r="C48" s="225" t="s">
        <v>106</v>
      </c>
      <c r="D48" s="188" t="s">
        <v>505</v>
      </c>
      <c r="E48" s="188" t="s">
        <v>506</v>
      </c>
      <c r="F48" s="188" t="s">
        <v>507</v>
      </c>
      <c r="G48" s="188" t="s">
        <v>508</v>
      </c>
      <c r="H48" s="223" t="s">
        <v>2033</v>
      </c>
      <c r="I48" s="223">
        <v>1</v>
      </c>
      <c r="J48" s="223">
        <v>2</v>
      </c>
      <c r="K48" s="188" t="s">
        <v>86</v>
      </c>
      <c r="L48" s="54" t="s">
        <v>2043</v>
      </c>
      <c r="M48" s="224" t="s">
        <v>1416</v>
      </c>
      <c r="N48" s="204">
        <v>7</v>
      </c>
      <c r="O48" s="208" t="s">
        <v>2035</v>
      </c>
      <c r="P48" s="208" t="s">
        <v>2036</v>
      </c>
      <c r="Q48" s="200" t="s">
        <v>2044</v>
      </c>
      <c r="R48" s="200" t="s">
        <v>2045</v>
      </c>
      <c r="S48" s="208" t="s">
        <v>1615</v>
      </c>
      <c r="T48" s="208" t="s">
        <v>86</v>
      </c>
      <c r="U48" s="208" t="s">
        <v>2039</v>
      </c>
      <c r="V48" s="208" t="s">
        <v>86</v>
      </c>
      <c r="W48" s="207" t="s">
        <v>2040</v>
      </c>
      <c r="X48" s="208" t="s">
        <v>2041</v>
      </c>
      <c r="Y48" s="188" t="s">
        <v>2042</v>
      </c>
      <c r="Z48" s="52">
        <f t="shared" si="0"/>
        <v>1</v>
      </c>
      <c r="AA48" s="204">
        <v>2</v>
      </c>
      <c r="AB48" s="204">
        <v>1</v>
      </c>
      <c r="AC48" s="204">
        <v>1</v>
      </c>
      <c r="AD48" s="204">
        <v>5</v>
      </c>
      <c r="AE48" s="52">
        <f t="shared" si="1"/>
        <v>10</v>
      </c>
    </row>
    <row r="49" spans="1:31" ht="178.5" x14ac:dyDescent="0.25">
      <c r="A49" s="180" t="s">
        <v>504</v>
      </c>
      <c r="B49" s="222">
        <v>2012</v>
      </c>
      <c r="C49" s="225" t="s">
        <v>106</v>
      </c>
      <c r="D49" s="188" t="s">
        <v>505</v>
      </c>
      <c r="E49" s="188" t="s">
        <v>506</v>
      </c>
      <c r="F49" s="188" t="s">
        <v>507</v>
      </c>
      <c r="G49" s="188" t="s">
        <v>508</v>
      </c>
      <c r="H49" s="223" t="s">
        <v>2033</v>
      </c>
      <c r="I49" s="223">
        <v>1</v>
      </c>
      <c r="J49" s="223">
        <v>2</v>
      </c>
      <c r="K49" s="188" t="s">
        <v>86</v>
      </c>
      <c r="L49" s="54" t="s">
        <v>2046</v>
      </c>
      <c r="M49" s="224" t="s">
        <v>1416</v>
      </c>
      <c r="N49" s="204">
        <v>7</v>
      </c>
      <c r="O49" s="208" t="s">
        <v>2035</v>
      </c>
      <c r="P49" s="208" t="s">
        <v>2036</v>
      </c>
      <c r="Q49" s="200" t="s">
        <v>2047</v>
      </c>
      <c r="R49" s="201" t="s">
        <v>2048</v>
      </c>
      <c r="S49" s="208" t="s">
        <v>1615</v>
      </c>
      <c r="T49" s="208" t="s">
        <v>86</v>
      </c>
      <c r="U49" s="208" t="s">
        <v>2039</v>
      </c>
      <c r="V49" s="208" t="s">
        <v>86</v>
      </c>
      <c r="W49" s="207" t="s">
        <v>2040</v>
      </c>
      <c r="X49" s="208" t="s">
        <v>2041</v>
      </c>
      <c r="Y49" s="188" t="s">
        <v>2042</v>
      </c>
      <c r="Z49" s="52">
        <f t="shared" si="0"/>
        <v>1</v>
      </c>
      <c r="AA49" s="204">
        <v>2</v>
      </c>
      <c r="AB49" s="204">
        <v>1</v>
      </c>
      <c r="AC49" s="204">
        <v>1</v>
      </c>
      <c r="AD49" s="204">
        <v>5</v>
      </c>
      <c r="AE49" s="52">
        <f t="shared" si="1"/>
        <v>10</v>
      </c>
    </row>
    <row r="50" spans="1:31" ht="204" x14ac:dyDescent="0.25">
      <c r="A50" s="180" t="s">
        <v>516</v>
      </c>
      <c r="B50" s="222">
        <v>2012</v>
      </c>
      <c r="C50" s="223" t="s">
        <v>214</v>
      </c>
      <c r="D50" s="188" t="s">
        <v>517</v>
      </c>
      <c r="E50" s="188" t="s">
        <v>518</v>
      </c>
      <c r="F50" s="188" t="s">
        <v>88</v>
      </c>
      <c r="G50" s="188" t="s">
        <v>519</v>
      </c>
      <c r="H50" s="223" t="s">
        <v>2049</v>
      </c>
      <c r="I50" s="223">
        <v>1</v>
      </c>
      <c r="J50" s="223">
        <v>1</v>
      </c>
      <c r="K50" s="188" t="s">
        <v>86</v>
      </c>
      <c r="L50" s="54" t="s">
        <v>2050</v>
      </c>
      <c r="M50" s="216" t="s">
        <v>1416</v>
      </c>
      <c r="N50" s="52">
        <v>3</v>
      </c>
      <c r="O50" s="208" t="s">
        <v>2051</v>
      </c>
      <c r="P50" s="207" t="s">
        <v>2052</v>
      </c>
      <c r="Q50" s="200" t="s">
        <v>2053</v>
      </c>
      <c r="R50" s="207" t="s">
        <v>2054</v>
      </c>
      <c r="S50" s="208" t="s">
        <v>1615</v>
      </c>
      <c r="T50" s="208" t="s">
        <v>86</v>
      </c>
      <c r="U50" s="207" t="s">
        <v>2055</v>
      </c>
      <c r="V50" s="208" t="s">
        <v>86</v>
      </c>
      <c r="W50" s="207" t="s">
        <v>2056</v>
      </c>
      <c r="X50" s="208" t="s">
        <v>1615</v>
      </c>
      <c r="Y50" s="188" t="s">
        <v>86</v>
      </c>
      <c r="Z50" s="52">
        <f t="shared" si="0"/>
        <v>1</v>
      </c>
      <c r="AA50" s="52">
        <v>3</v>
      </c>
      <c r="AB50" s="52">
        <v>4</v>
      </c>
      <c r="AC50" s="52">
        <v>4</v>
      </c>
      <c r="AD50" s="52">
        <v>3</v>
      </c>
      <c r="AE50" s="52">
        <f t="shared" si="1"/>
        <v>15</v>
      </c>
    </row>
    <row r="51" spans="1:31" ht="204" x14ac:dyDescent="0.25">
      <c r="A51" s="180" t="s">
        <v>516</v>
      </c>
      <c r="B51" s="64">
        <v>2012</v>
      </c>
      <c r="C51" s="65" t="s">
        <v>214</v>
      </c>
      <c r="D51" s="66" t="s">
        <v>517</v>
      </c>
      <c r="E51" s="66" t="s">
        <v>518</v>
      </c>
      <c r="F51" s="66" t="s">
        <v>88</v>
      </c>
      <c r="G51" s="66" t="s">
        <v>519</v>
      </c>
      <c r="H51" s="65" t="s">
        <v>2049</v>
      </c>
      <c r="I51" s="65">
        <v>1</v>
      </c>
      <c r="J51" s="65">
        <v>1</v>
      </c>
      <c r="K51" s="66" t="s">
        <v>86</v>
      </c>
      <c r="L51" s="54" t="s">
        <v>2057</v>
      </c>
      <c r="M51" s="216" t="s">
        <v>1973</v>
      </c>
      <c r="N51" s="52">
        <v>4</v>
      </c>
      <c r="O51" s="201" t="s">
        <v>2051</v>
      </c>
      <c r="P51" s="200" t="s">
        <v>2052</v>
      </c>
      <c r="Q51" s="200" t="s">
        <v>2058</v>
      </c>
      <c r="R51" s="207" t="s">
        <v>2054</v>
      </c>
      <c r="S51" s="208" t="s">
        <v>1615</v>
      </c>
      <c r="T51" s="208" t="s">
        <v>86</v>
      </c>
      <c r="U51" s="207" t="s">
        <v>2055</v>
      </c>
      <c r="V51" s="208" t="s">
        <v>86</v>
      </c>
      <c r="W51" s="207" t="s">
        <v>2056</v>
      </c>
      <c r="X51" s="208" t="s">
        <v>1615</v>
      </c>
      <c r="Y51" s="188" t="s">
        <v>86</v>
      </c>
      <c r="Z51" s="52">
        <f t="shared" si="0"/>
        <v>1</v>
      </c>
      <c r="AA51" s="52">
        <v>3</v>
      </c>
      <c r="AB51" s="52">
        <v>4</v>
      </c>
      <c r="AC51" s="52">
        <v>4</v>
      </c>
      <c r="AD51" s="52">
        <v>3</v>
      </c>
      <c r="AE51" s="52">
        <f t="shared" si="1"/>
        <v>15</v>
      </c>
    </row>
    <row r="52" spans="1:31" ht="318.75" x14ac:dyDescent="0.25">
      <c r="A52" s="185" t="s">
        <v>522</v>
      </c>
      <c r="B52" s="64">
        <v>2011</v>
      </c>
      <c r="C52" s="65" t="s">
        <v>106</v>
      </c>
      <c r="D52" s="66" t="s">
        <v>523</v>
      </c>
      <c r="E52" s="66" t="s">
        <v>524</v>
      </c>
      <c r="F52" s="66" t="s">
        <v>525</v>
      </c>
      <c r="G52" s="66" t="s">
        <v>526</v>
      </c>
      <c r="H52" s="53" t="s">
        <v>1931</v>
      </c>
      <c r="I52" s="53">
        <v>2</v>
      </c>
      <c r="J52" s="53">
        <v>2</v>
      </c>
      <c r="K52" s="54" t="s">
        <v>86</v>
      </c>
      <c r="L52" s="66" t="s">
        <v>2059</v>
      </c>
      <c r="M52" s="216" t="s">
        <v>1424</v>
      </c>
      <c r="N52" s="215">
        <v>1</v>
      </c>
      <c r="O52" s="210" t="s">
        <v>2060</v>
      </c>
      <c r="P52" s="66" t="s">
        <v>2061</v>
      </c>
      <c r="Q52" s="66" t="s">
        <v>2062</v>
      </c>
      <c r="R52" s="66" t="s">
        <v>2063</v>
      </c>
      <c r="S52" s="66" t="s">
        <v>2064</v>
      </c>
      <c r="T52" s="66" t="s">
        <v>2065</v>
      </c>
      <c r="U52" s="66" t="s">
        <v>2066</v>
      </c>
      <c r="V52" s="66" t="s">
        <v>1941</v>
      </c>
      <c r="W52" s="66" t="s">
        <v>2067</v>
      </c>
      <c r="X52" s="73" t="s">
        <v>1615</v>
      </c>
      <c r="Y52" s="73" t="s">
        <v>86</v>
      </c>
      <c r="Z52" s="52">
        <f t="shared" si="0"/>
        <v>1</v>
      </c>
      <c r="AA52" s="65">
        <v>3</v>
      </c>
      <c r="AB52" s="65">
        <v>5</v>
      </c>
      <c r="AC52" s="65">
        <v>4</v>
      </c>
      <c r="AD52" s="215">
        <v>3</v>
      </c>
      <c r="AE52" s="52">
        <f t="shared" si="1"/>
        <v>16</v>
      </c>
    </row>
    <row r="53" spans="1:31" ht="318.75" x14ac:dyDescent="0.25">
      <c r="A53" s="179" t="s">
        <v>533</v>
      </c>
      <c r="B53" s="64">
        <v>2011</v>
      </c>
      <c r="C53" s="65" t="s">
        <v>336</v>
      </c>
      <c r="D53" s="66" t="s">
        <v>534</v>
      </c>
      <c r="E53" s="66" t="s">
        <v>535</v>
      </c>
      <c r="F53" s="66" t="s">
        <v>536</v>
      </c>
      <c r="G53" s="54" t="s">
        <v>537</v>
      </c>
      <c r="H53" s="53" t="s">
        <v>2068</v>
      </c>
      <c r="I53" s="53">
        <v>2</v>
      </c>
      <c r="J53" s="53">
        <v>1</v>
      </c>
      <c r="K53" s="54" t="s">
        <v>2069</v>
      </c>
      <c r="L53" s="66" t="s">
        <v>2070</v>
      </c>
      <c r="M53" s="216" t="s">
        <v>1423</v>
      </c>
      <c r="N53" s="65">
        <v>3</v>
      </c>
      <c r="O53" s="210" t="s">
        <v>2071</v>
      </c>
      <c r="P53" s="66" t="s">
        <v>2072</v>
      </c>
      <c r="Q53" s="66" t="s">
        <v>2073</v>
      </c>
      <c r="R53" s="66" t="s">
        <v>2074</v>
      </c>
      <c r="S53" s="66" t="s">
        <v>2075</v>
      </c>
      <c r="T53" s="66" t="s">
        <v>2076</v>
      </c>
      <c r="U53" s="66" t="s">
        <v>2077</v>
      </c>
      <c r="V53" s="66" t="s">
        <v>86</v>
      </c>
      <c r="W53" s="66" t="s">
        <v>2078</v>
      </c>
      <c r="X53" s="73" t="s">
        <v>1615</v>
      </c>
      <c r="Y53" s="73" t="s">
        <v>86</v>
      </c>
      <c r="Z53" s="52">
        <f t="shared" si="0"/>
        <v>2</v>
      </c>
      <c r="AA53" s="65">
        <v>3</v>
      </c>
      <c r="AB53" s="65">
        <v>4</v>
      </c>
      <c r="AC53" s="65">
        <v>4</v>
      </c>
      <c r="AD53" s="65">
        <v>3</v>
      </c>
      <c r="AE53" s="52">
        <f t="shared" si="1"/>
        <v>16</v>
      </c>
    </row>
    <row r="54" spans="1:31" ht="369.75" x14ac:dyDescent="0.25">
      <c r="A54" s="179" t="s">
        <v>550</v>
      </c>
      <c r="B54" s="64">
        <v>2011</v>
      </c>
      <c r="C54" s="65" t="s">
        <v>214</v>
      </c>
      <c r="D54" s="66" t="s">
        <v>551</v>
      </c>
      <c r="E54" s="66" t="s">
        <v>552</v>
      </c>
      <c r="F54" s="66" t="s">
        <v>553</v>
      </c>
      <c r="G54" s="54" t="s">
        <v>554</v>
      </c>
      <c r="H54" s="53" t="s">
        <v>2079</v>
      </c>
      <c r="I54" s="53">
        <v>2</v>
      </c>
      <c r="J54" s="53">
        <v>2</v>
      </c>
      <c r="K54" s="54" t="s">
        <v>86</v>
      </c>
      <c r="L54" s="66" t="s">
        <v>2080</v>
      </c>
      <c r="M54" s="216" t="s">
        <v>1423</v>
      </c>
      <c r="N54" s="65">
        <v>5</v>
      </c>
      <c r="O54" s="210" t="s">
        <v>2081</v>
      </c>
      <c r="P54" s="66" t="s">
        <v>2082</v>
      </c>
      <c r="Q54" s="66" t="s">
        <v>2083</v>
      </c>
      <c r="R54" s="66" t="s">
        <v>86</v>
      </c>
      <c r="S54" s="66" t="s">
        <v>1615</v>
      </c>
      <c r="T54" s="66" t="s">
        <v>86</v>
      </c>
      <c r="U54" s="66" t="s">
        <v>2084</v>
      </c>
      <c r="V54" s="66" t="s">
        <v>86</v>
      </c>
      <c r="W54" s="66" t="s">
        <v>2085</v>
      </c>
      <c r="X54" s="66" t="s">
        <v>2086</v>
      </c>
      <c r="Y54" s="66" t="s">
        <v>2087</v>
      </c>
      <c r="Z54" s="52">
        <f t="shared" si="0"/>
        <v>1</v>
      </c>
      <c r="AA54" s="65">
        <v>2</v>
      </c>
      <c r="AB54" s="65">
        <v>2</v>
      </c>
      <c r="AC54" s="65">
        <v>4</v>
      </c>
      <c r="AD54" s="65">
        <v>6</v>
      </c>
      <c r="AE54" s="52">
        <f t="shared" si="1"/>
        <v>15</v>
      </c>
    </row>
    <row r="55" spans="1:31" ht="242.25" x14ac:dyDescent="0.25">
      <c r="A55" s="179" t="s">
        <v>556</v>
      </c>
      <c r="B55" s="64">
        <v>2011</v>
      </c>
      <c r="C55" s="65" t="s">
        <v>146</v>
      </c>
      <c r="D55" s="66" t="s">
        <v>557</v>
      </c>
      <c r="E55" s="66" t="s">
        <v>558</v>
      </c>
      <c r="F55" s="66" t="s">
        <v>91</v>
      </c>
      <c r="G55" s="66" t="s">
        <v>2088</v>
      </c>
      <c r="H55" s="53" t="s">
        <v>2089</v>
      </c>
      <c r="I55" s="53">
        <v>1</v>
      </c>
      <c r="J55" s="53">
        <v>1</v>
      </c>
      <c r="K55" s="54" t="s">
        <v>2090</v>
      </c>
      <c r="L55" s="66" t="s">
        <v>2091</v>
      </c>
      <c r="M55" s="216" t="s">
        <v>1416</v>
      </c>
      <c r="N55" s="65">
        <v>5</v>
      </c>
      <c r="O55" s="210" t="s">
        <v>2092</v>
      </c>
      <c r="P55" s="66" t="s">
        <v>2093</v>
      </c>
      <c r="Q55" s="66" t="s">
        <v>2094</v>
      </c>
      <c r="R55" s="66" t="s">
        <v>86</v>
      </c>
      <c r="S55" s="66" t="s">
        <v>1615</v>
      </c>
      <c r="T55" s="66" t="s">
        <v>86</v>
      </c>
      <c r="U55" s="66" t="s">
        <v>2095</v>
      </c>
      <c r="V55" s="66" t="s">
        <v>86</v>
      </c>
      <c r="W55" s="66" t="s">
        <v>2096</v>
      </c>
      <c r="X55" s="66" t="s">
        <v>2097</v>
      </c>
      <c r="Y55" s="66" t="s">
        <v>2098</v>
      </c>
      <c r="Z55" s="52">
        <f t="shared" si="0"/>
        <v>2</v>
      </c>
      <c r="AA55" s="65">
        <v>3</v>
      </c>
      <c r="AB55" s="65">
        <v>4</v>
      </c>
      <c r="AC55" s="65">
        <v>4</v>
      </c>
      <c r="AD55" s="65">
        <v>5</v>
      </c>
      <c r="AE55" s="52">
        <f t="shared" si="1"/>
        <v>18</v>
      </c>
    </row>
    <row r="56" spans="1:31" ht="331.5" x14ac:dyDescent="0.25">
      <c r="A56" s="180" t="s">
        <v>567</v>
      </c>
      <c r="B56" s="222">
        <v>2011</v>
      </c>
      <c r="C56" s="223" t="s">
        <v>214</v>
      </c>
      <c r="D56" s="188" t="s">
        <v>568</v>
      </c>
      <c r="E56" s="188" t="s">
        <v>569</v>
      </c>
      <c r="F56" s="188" t="s">
        <v>570</v>
      </c>
      <c r="G56" s="182" t="s">
        <v>571</v>
      </c>
      <c r="H56" s="181" t="s">
        <v>2099</v>
      </c>
      <c r="I56" s="181">
        <v>2</v>
      </c>
      <c r="J56" s="181">
        <v>2</v>
      </c>
      <c r="K56" s="182" t="s">
        <v>2100</v>
      </c>
      <c r="L56" s="188" t="s">
        <v>2101</v>
      </c>
      <c r="M56" s="224" t="s">
        <v>1416</v>
      </c>
      <c r="N56" s="223">
        <v>5</v>
      </c>
      <c r="O56" s="226" t="s">
        <v>2102</v>
      </c>
      <c r="P56" s="188" t="s">
        <v>2082</v>
      </c>
      <c r="Q56" s="188" t="s">
        <v>2103</v>
      </c>
      <c r="R56" s="188" t="s">
        <v>2104</v>
      </c>
      <c r="S56" s="188" t="s">
        <v>1615</v>
      </c>
      <c r="T56" s="188" t="s">
        <v>2105</v>
      </c>
      <c r="U56" s="66" t="s">
        <v>2106</v>
      </c>
      <c r="V56" s="188" t="s">
        <v>2107</v>
      </c>
      <c r="W56" s="188" t="s">
        <v>2108</v>
      </c>
      <c r="X56" s="66" t="s">
        <v>2109</v>
      </c>
      <c r="Y56" s="66" t="s">
        <v>2110</v>
      </c>
      <c r="Z56" s="52">
        <f t="shared" si="0"/>
        <v>2</v>
      </c>
      <c r="AA56" s="223">
        <v>2</v>
      </c>
      <c r="AB56" s="223">
        <v>4</v>
      </c>
      <c r="AC56" s="223">
        <v>4</v>
      </c>
      <c r="AD56" s="223">
        <v>6</v>
      </c>
      <c r="AE56" s="52">
        <f t="shared" si="1"/>
        <v>18</v>
      </c>
    </row>
    <row r="57" spans="1:31" ht="331.5" x14ac:dyDescent="0.25">
      <c r="A57" s="180" t="s">
        <v>567</v>
      </c>
      <c r="B57" s="222">
        <v>2011</v>
      </c>
      <c r="C57" s="223" t="s">
        <v>214</v>
      </c>
      <c r="D57" s="188" t="s">
        <v>568</v>
      </c>
      <c r="E57" s="188" t="s">
        <v>569</v>
      </c>
      <c r="F57" s="188" t="s">
        <v>570</v>
      </c>
      <c r="G57" s="182" t="s">
        <v>571</v>
      </c>
      <c r="H57" s="181" t="s">
        <v>2099</v>
      </c>
      <c r="I57" s="181">
        <v>2</v>
      </c>
      <c r="J57" s="181">
        <v>2</v>
      </c>
      <c r="K57" s="182" t="s">
        <v>2100</v>
      </c>
      <c r="L57" s="188" t="s">
        <v>2101</v>
      </c>
      <c r="M57" s="224" t="s">
        <v>1416</v>
      </c>
      <c r="N57" s="223">
        <v>5</v>
      </c>
      <c r="O57" s="226" t="s">
        <v>2102</v>
      </c>
      <c r="P57" s="188" t="s">
        <v>2082</v>
      </c>
      <c r="Q57" s="188" t="s">
        <v>2103</v>
      </c>
      <c r="R57" s="188" t="s">
        <v>2104</v>
      </c>
      <c r="S57" s="188" t="s">
        <v>1615</v>
      </c>
      <c r="T57" s="188" t="s">
        <v>2105</v>
      </c>
      <c r="U57" s="210" t="s">
        <v>2111</v>
      </c>
      <c r="V57" s="188" t="s">
        <v>2107</v>
      </c>
      <c r="W57" s="188" t="s">
        <v>2108</v>
      </c>
      <c r="X57" s="66" t="s">
        <v>2112</v>
      </c>
      <c r="Y57" s="210" t="s">
        <v>2113</v>
      </c>
      <c r="Z57" s="52">
        <f t="shared" si="0"/>
        <v>2</v>
      </c>
      <c r="AA57" s="223">
        <v>2</v>
      </c>
      <c r="AB57" s="223">
        <v>4</v>
      </c>
      <c r="AC57" s="223">
        <v>4</v>
      </c>
      <c r="AD57" s="223">
        <v>6</v>
      </c>
      <c r="AE57" s="52">
        <f t="shared" si="1"/>
        <v>18</v>
      </c>
    </row>
    <row r="58" spans="1:31" ht="267.75" x14ac:dyDescent="0.25">
      <c r="A58" s="180" t="s">
        <v>579</v>
      </c>
      <c r="B58" s="222">
        <v>2011</v>
      </c>
      <c r="C58" s="223" t="s">
        <v>125</v>
      </c>
      <c r="D58" s="188" t="s">
        <v>580</v>
      </c>
      <c r="E58" s="188" t="s">
        <v>581</v>
      </c>
      <c r="F58" s="188" t="s">
        <v>582</v>
      </c>
      <c r="G58" s="188" t="s">
        <v>583</v>
      </c>
      <c r="H58" s="181" t="s">
        <v>2114</v>
      </c>
      <c r="I58" s="181">
        <v>1</v>
      </c>
      <c r="J58" s="181"/>
      <c r="K58" s="182" t="s">
        <v>2115</v>
      </c>
      <c r="L58" s="188" t="s">
        <v>2116</v>
      </c>
      <c r="M58" s="216" t="s">
        <v>1424</v>
      </c>
      <c r="N58" s="223"/>
      <c r="O58" s="226" t="s">
        <v>2117</v>
      </c>
      <c r="P58" s="188" t="s">
        <v>2118</v>
      </c>
      <c r="Q58" s="188" t="s">
        <v>2119</v>
      </c>
      <c r="R58" s="188" t="s">
        <v>2120</v>
      </c>
      <c r="S58" s="188" t="s">
        <v>1615</v>
      </c>
      <c r="T58" s="188" t="s">
        <v>2121</v>
      </c>
      <c r="U58" s="210" t="s">
        <v>2122</v>
      </c>
      <c r="V58" s="188" t="s">
        <v>2123</v>
      </c>
      <c r="W58" s="226" t="s">
        <v>2124</v>
      </c>
      <c r="X58" s="66" t="s">
        <v>1615</v>
      </c>
      <c r="Y58" s="73" t="s">
        <v>86</v>
      </c>
      <c r="Z58" s="52">
        <f t="shared" si="0"/>
        <v>2</v>
      </c>
      <c r="AA58" s="223">
        <v>3</v>
      </c>
      <c r="AB58" s="223">
        <v>4</v>
      </c>
      <c r="AC58" s="223">
        <v>4</v>
      </c>
      <c r="AD58" s="223">
        <v>3</v>
      </c>
      <c r="AE58" s="52">
        <f t="shared" si="1"/>
        <v>16</v>
      </c>
    </row>
    <row r="59" spans="1:31" ht="318.75" x14ac:dyDescent="0.25">
      <c r="A59" s="180" t="s">
        <v>590</v>
      </c>
      <c r="B59" s="222">
        <v>2011</v>
      </c>
      <c r="C59" s="223" t="s">
        <v>106</v>
      </c>
      <c r="D59" s="188" t="s">
        <v>591</v>
      </c>
      <c r="E59" s="188" t="s">
        <v>592</v>
      </c>
      <c r="F59" s="188" t="s">
        <v>593</v>
      </c>
      <c r="G59" s="188" t="s">
        <v>594</v>
      </c>
      <c r="H59" s="181" t="s">
        <v>2125</v>
      </c>
      <c r="I59" s="181">
        <v>1</v>
      </c>
      <c r="J59" s="181">
        <v>1</v>
      </c>
      <c r="K59" s="182" t="s">
        <v>2126</v>
      </c>
      <c r="L59" s="66" t="s">
        <v>2127</v>
      </c>
      <c r="M59" s="216" t="s">
        <v>1425</v>
      </c>
      <c r="N59" s="268">
        <v>5</v>
      </c>
      <c r="O59" s="226" t="s">
        <v>2128</v>
      </c>
      <c r="P59" s="188" t="s">
        <v>2082</v>
      </c>
      <c r="Q59" s="66" t="s">
        <v>2129</v>
      </c>
      <c r="R59" s="188" t="s">
        <v>2130</v>
      </c>
      <c r="S59" s="188" t="s">
        <v>1615</v>
      </c>
      <c r="T59" s="188" t="s">
        <v>2131</v>
      </c>
      <c r="U59" s="210" t="s">
        <v>2132</v>
      </c>
      <c r="V59" s="66" t="s">
        <v>86</v>
      </c>
      <c r="W59" s="210" t="s">
        <v>2133</v>
      </c>
      <c r="X59" s="66" t="s">
        <v>1615</v>
      </c>
      <c r="Y59" s="210" t="s">
        <v>86</v>
      </c>
      <c r="Z59" s="52">
        <f t="shared" si="0"/>
        <v>2</v>
      </c>
      <c r="AA59" s="223">
        <v>3</v>
      </c>
      <c r="AB59" s="223">
        <v>2</v>
      </c>
      <c r="AC59" s="223">
        <v>4</v>
      </c>
      <c r="AD59" s="223">
        <v>3</v>
      </c>
      <c r="AE59" s="52">
        <f t="shared" si="1"/>
        <v>14</v>
      </c>
    </row>
    <row r="60" spans="1:31" ht="102" x14ac:dyDescent="0.25">
      <c r="A60" s="180" t="s">
        <v>590</v>
      </c>
      <c r="B60" s="222">
        <v>2011</v>
      </c>
      <c r="C60" s="223" t="s">
        <v>106</v>
      </c>
      <c r="D60" s="188" t="s">
        <v>591</v>
      </c>
      <c r="E60" s="188" t="s">
        <v>592</v>
      </c>
      <c r="F60" s="188" t="s">
        <v>593</v>
      </c>
      <c r="G60" s="188" t="s">
        <v>594</v>
      </c>
      <c r="H60" s="181" t="s">
        <v>2125</v>
      </c>
      <c r="I60" s="181">
        <v>1</v>
      </c>
      <c r="J60" s="181">
        <v>1</v>
      </c>
      <c r="K60" s="182" t="s">
        <v>2126</v>
      </c>
      <c r="L60" s="66" t="s">
        <v>2134</v>
      </c>
      <c r="M60" s="216" t="s">
        <v>1415</v>
      </c>
      <c r="N60" s="256"/>
      <c r="O60" s="226" t="s">
        <v>2135</v>
      </c>
      <c r="P60" s="188" t="s">
        <v>2082</v>
      </c>
      <c r="Q60" s="66" t="s">
        <v>2136</v>
      </c>
      <c r="R60" s="188" t="s">
        <v>2130</v>
      </c>
      <c r="S60" s="188" t="s">
        <v>1615</v>
      </c>
      <c r="T60" s="188" t="s">
        <v>2131</v>
      </c>
      <c r="U60" s="210" t="s">
        <v>2137</v>
      </c>
      <c r="V60" s="66" t="s">
        <v>86</v>
      </c>
      <c r="W60" s="210" t="s">
        <v>2138</v>
      </c>
      <c r="X60" s="66" t="s">
        <v>1615</v>
      </c>
      <c r="Y60" s="210" t="s">
        <v>86</v>
      </c>
      <c r="Z60" s="52">
        <f t="shared" si="0"/>
        <v>2</v>
      </c>
      <c r="AA60" s="223">
        <v>3</v>
      </c>
      <c r="AB60" s="223">
        <v>2</v>
      </c>
      <c r="AC60" s="223">
        <v>4</v>
      </c>
      <c r="AD60" s="223">
        <v>3</v>
      </c>
      <c r="AE60" s="52">
        <f t="shared" si="1"/>
        <v>14</v>
      </c>
    </row>
    <row r="61" spans="1:31" ht="255" x14ac:dyDescent="0.25">
      <c r="A61" s="180" t="s">
        <v>590</v>
      </c>
      <c r="B61" s="222">
        <v>2011</v>
      </c>
      <c r="C61" s="223" t="s">
        <v>106</v>
      </c>
      <c r="D61" s="188" t="s">
        <v>591</v>
      </c>
      <c r="E61" s="188" t="s">
        <v>592</v>
      </c>
      <c r="F61" s="188" t="s">
        <v>593</v>
      </c>
      <c r="G61" s="188" t="s">
        <v>594</v>
      </c>
      <c r="H61" s="181" t="s">
        <v>2125</v>
      </c>
      <c r="I61" s="181">
        <v>1</v>
      </c>
      <c r="J61" s="181">
        <v>1</v>
      </c>
      <c r="K61" s="182" t="s">
        <v>2126</v>
      </c>
      <c r="L61" s="66" t="s">
        <v>2139</v>
      </c>
      <c r="M61" s="216" t="s">
        <v>1415</v>
      </c>
      <c r="N61" s="256"/>
      <c r="O61" s="226" t="s">
        <v>2135</v>
      </c>
      <c r="P61" s="188" t="s">
        <v>2082</v>
      </c>
      <c r="Q61" s="66" t="s">
        <v>2140</v>
      </c>
      <c r="R61" s="188" t="s">
        <v>2130</v>
      </c>
      <c r="S61" s="188" t="s">
        <v>1615</v>
      </c>
      <c r="T61" s="188" t="s">
        <v>2131</v>
      </c>
      <c r="U61" s="210" t="s">
        <v>2141</v>
      </c>
      <c r="V61" s="66" t="s">
        <v>86</v>
      </c>
      <c r="W61" s="210" t="s">
        <v>2142</v>
      </c>
      <c r="X61" s="66" t="s">
        <v>1615</v>
      </c>
      <c r="Y61" s="210" t="s">
        <v>86</v>
      </c>
      <c r="Z61" s="52">
        <f t="shared" si="0"/>
        <v>2</v>
      </c>
      <c r="AA61" s="223">
        <v>3</v>
      </c>
      <c r="AB61" s="223">
        <v>2</v>
      </c>
      <c r="AC61" s="223">
        <v>4</v>
      </c>
      <c r="AD61" s="223">
        <v>3</v>
      </c>
      <c r="AE61" s="52">
        <f t="shared" si="1"/>
        <v>14</v>
      </c>
    </row>
    <row r="62" spans="1:31" ht="229.5" x14ac:dyDescent="0.25">
      <c r="A62" s="180" t="s">
        <v>590</v>
      </c>
      <c r="B62" s="64">
        <v>2011</v>
      </c>
      <c r="C62" s="65" t="s">
        <v>106</v>
      </c>
      <c r="D62" s="66" t="s">
        <v>591</v>
      </c>
      <c r="E62" s="66" t="s">
        <v>592</v>
      </c>
      <c r="F62" s="66" t="s">
        <v>593</v>
      </c>
      <c r="G62" s="66" t="s">
        <v>594</v>
      </c>
      <c r="H62" s="53" t="s">
        <v>2125</v>
      </c>
      <c r="I62" s="53">
        <v>1</v>
      </c>
      <c r="J62" s="53">
        <v>1</v>
      </c>
      <c r="K62" s="54" t="s">
        <v>2126</v>
      </c>
      <c r="L62" s="66" t="s">
        <v>2143</v>
      </c>
      <c r="M62" s="216" t="s">
        <v>1416</v>
      </c>
      <c r="N62" s="257"/>
      <c r="O62" s="210" t="s">
        <v>2135</v>
      </c>
      <c r="P62" s="66" t="s">
        <v>2082</v>
      </c>
      <c r="Q62" s="66" t="s">
        <v>2144</v>
      </c>
      <c r="R62" s="66" t="s">
        <v>2130</v>
      </c>
      <c r="S62" s="66" t="s">
        <v>1615</v>
      </c>
      <c r="T62" s="66" t="s">
        <v>2131</v>
      </c>
      <c r="U62" s="210" t="s">
        <v>2145</v>
      </c>
      <c r="V62" s="66" t="s">
        <v>86</v>
      </c>
      <c r="W62" s="210" t="s">
        <v>2146</v>
      </c>
      <c r="X62" s="66" t="s">
        <v>1615</v>
      </c>
      <c r="Y62" s="210" t="s">
        <v>86</v>
      </c>
      <c r="Z62" s="52">
        <f t="shared" si="0"/>
        <v>2</v>
      </c>
      <c r="AA62" s="65">
        <v>3</v>
      </c>
      <c r="AB62" s="65">
        <v>2</v>
      </c>
      <c r="AC62" s="65">
        <v>4</v>
      </c>
      <c r="AD62" s="65">
        <v>3</v>
      </c>
      <c r="AE62" s="52">
        <f t="shared" si="1"/>
        <v>14</v>
      </c>
    </row>
    <row r="63" spans="1:31" ht="293.25" x14ac:dyDescent="0.25">
      <c r="A63" s="185" t="s">
        <v>622</v>
      </c>
      <c r="B63" s="52">
        <v>2010</v>
      </c>
      <c r="C63" s="53" t="s">
        <v>623</v>
      </c>
      <c r="D63" s="54" t="s">
        <v>624</v>
      </c>
      <c r="E63" s="54" t="s">
        <v>625</v>
      </c>
      <c r="F63" s="54" t="s">
        <v>626</v>
      </c>
      <c r="G63" s="54" t="s">
        <v>627</v>
      </c>
      <c r="H63" s="53" t="s">
        <v>2147</v>
      </c>
      <c r="I63" s="53">
        <v>1</v>
      </c>
      <c r="J63" s="53">
        <v>1</v>
      </c>
      <c r="K63" s="54" t="s">
        <v>2148</v>
      </c>
      <c r="L63" s="66" t="s">
        <v>2149</v>
      </c>
      <c r="M63" s="216" t="s">
        <v>1424</v>
      </c>
      <c r="N63" s="65">
        <v>1</v>
      </c>
      <c r="O63" s="210" t="s">
        <v>2150</v>
      </c>
      <c r="P63" s="66" t="s">
        <v>2151</v>
      </c>
      <c r="Q63" s="66" t="s">
        <v>2152</v>
      </c>
      <c r="R63" s="66" t="s">
        <v>86</v>
      </c>
      <c r="S63" s="66" t="s">
        <v>1615</v>
      </c>
      <c r="T63" s="66" t="s">
        <v>2153</v>
      </c>
      <c r="U63" s="66" t="s">
        <v>2154</v>
      </c>
      <c r="V63" s="66" t="s">
        <v>2155</v>
      </c>
      <c r="W63" s="66" t="s">
        <v>2156</v>
      </c>
      <c r="X63" s="66" t="s">
        <v>1615</v>
      </c>
      <c r="Y63" s="66" t="s">
        <v>86</v>
      </c>
      <c r="Z63" s="52">
        <f t="shared" si="0"/>
        <v>2</v>
      </c>
      <c r="AA63" s="65">
        <v>3</v>
      </c>
      <c r="AB63" s="65">
        <v>5</v>
      </c>
      <c r="AC63" s="65">
        <v>4</v>
      </c>
      <c r="AD63" s="65">
        <v>3</v>
      </c>
      <c r="AE63" s="52">
        <f t="shared" si="1"/>
        <v>17</v>
      </c>
    </row>
    <row r="64" spans="1:31" ht="140.25" x14ac:dyDescent="0.25">
      <c r="A64" s="185" t="s">
        <v>628</v>
      </c>
      <c r="B64" s="52">
        <v>2010</v>
      </c>
      <c r="C64" s="53" t="s">
        <v>106</v>
      </c>
      <c r="D64" s="54" t="s">
        <v>629</v>
      </c>
      <c r="E64" s="54" t="s">
        <v>630</v>
      </c>
      <c r="F64" s="54" t="s">
        <v>631</v>
      </c>
      <c r="G64" s="54" t="s">
        <v>2157</v>
      </c>
      <c r="H64" s="53" t="s">
        <v>2158</v>
      </c>
      <c r="I64" s="53">
        <v>2</v>
      </c>
      <c r="J64" s="53">
        <v>1</v>
      </c>
      <c r="K64" s="54" t="s">
        <v>86</v>
      </c>
      <c r="L64" s="66" t="s">
        <v>2159</v>
      </c>
      <c r="M64" s="216" t="s">
        <v>1424</v>
      </c>
      <c r="N64" s="65">
        <v>1</v>
      </c>
      <c r="O64" s="210" t="s">
        <v>2160</v>
      </c>
      <c r="P64" s="66" t="s">
        <v>2161</v>
      </c>
      <c r="Q64" s="66" t="s">
        <v>2162</v>
      </c>
      <c r="R64" s="66" t="s">
        <v>2163</v>
      </c>
      <c r="S64" s="66" t="s">
        <v>2164</v>
      </c>
      <c r="T64" s="66" t="s">
        <v>2165</v>
      </c>
      <c r="U64" s="66" t="s">
        <v>2166</v>
      </c>
      <c r="V64" s="66" t="s">
        <v>2167</v>
      </c>
      <c r="W64" s="66" t="s">
        <v>2168</v>
      </c>
      <c r="X64" s="66" t="s">
        <v>1615</v>
      </c>
      <c r="Y64" s="66" t="s">
        <v>86</v>
      </c>
      <c r="Z64" s="52">
        <f t="shared" si="0"/>
        <v>1</v>
      </c>
      <c r="AA64" s="65">
        <v>3</v>
      </c>
      <c r="AB64" s="65">
        <v>5</v>
      </c>
      <c r="AC64" s="65">
        <v>4</v>
      </c>
      <c r="AD64" s="65">
        <v>3</v>
      </c>
      <c r="AE64" s="52">
        <f t="shared" si="1"/>
        <v>16</v>
      </c>
    </row>
    <row r="65" spans="1:31" ht="293.25" x14ac:dyDescent="0.25">
      <c r="A65" s="187" t="s">
        <v>647</v>
      </c>
      <c r="B65" s="204">
        <v>2010</v>
      </c>
      <c r="C65" s="181" t="s">
        <v>207</v>
      </c>
      <c r="D65" s="182" t="s">
        <v>2169</v>
      </c>
      <c r="E65" s="182" t="s">
        <v>649</v>
      </c>
      <c r="F65" s="182" t="s">
        <v>650</v>
      </c>
      <c r="G65" s="182" t="s">
        <v>651</v>
      </c>
      <c r="H65" s="181" t="s">
        <v>2170</v>
      </c>
      <c r="I65" s="181">
        <v>2</v>
      </c>
      <c r="J65" s="181">
        <v>1</v>
      </c>
      <c r="K65" s="182" t="s">
        <v>2171</v>
      </c>
      <c r="L65" s="66" t="s">
        <v>2172</v>
      </c>
      <c r="M65" s="66" t="s">
        <v>1413</v>
      </c>
      <c r="N65" s="65">
        <v>3</v>
      </c>
      <c r="O65" s="226" t="s">
        <v>2173</v>
      </c>
      <c r="P65" s="188" t="s">
        <v>2174</v>
      </c>
      <c r="Q65" s="66" t="s">
        <v>2175</v>
      </c>
      <c r="R65" s="188" t="s">
        <v>86</v>
      </c>
      <c r="S65" s="188" t="s">
        <v>1615</v>
      </c>
      <c r="T65" s="188" t="s">
        <v>86</v>
      </c>
      <c r="U65" s="66" t="s">
        <v>2176</v>
      </c>
      <c r="V65" s="66" t="s">
        <v>86</v>
      </c>
      <c r="W65" s="66" t="s">
        <v>2177</v>
      </c>
      <c r="X65" s="66" t="s">
        <v>2178</v>
      </c>
      <c r="Y65" s="66" t="s">
        <v>2179</v>
      </c>
      <c r="Z65" s="52">
        <f t="shared" si="0"/>
        <v>2</v>
      </c>
      <c r="AA65" s="65">
        <v>3</v>
      </c>
      <c r="AB65" s="65">
        <v>4</v>
      </c>
      <c r="AC65" s="65">
        <v>4</v>
      </c>
      <c r="AD65" s="65">
        <v>4</v>
      </c>
      <c r="AE65" s="52">
        <f t="shared" si="1"/>
        <v>17</v>
      </c>
    </row>
    <row r="66" spans="1:31" ht="216.75" x14ac:dyDescent="0.25">
      <c r="A66" s="187" t="s">
        <v>647</v>
      </c>
      <c r="B66" s="204">
        <v>2010</v>
      </c>
      <c r="C66" s="181" t="s">
        <v>207</v>
      </c>
      <c r="D66" s="182" t="s">
        <v>2169</v>
      </c>
      <c r="E66" s="182" t="s">
        <v>649</v>
      </c>
      <c r="F66" s="182" t="s">
        <v>650</v>
      </c>
      <c r="G66" s="182" t="s">
        <v>651</v>
      </c>
      <c r="H66" s="181" t="s">
        <v>2170</v>
      </c>
      <c r="I66" s="181">
        <v>2</v>
      </c>
      <c r="J66" s="181">
        <v>1</v>
      </c>
      <c r="K66" s="182" t="s">
        <v>2171</v>
      </c>
      <c r="L66" s="66" t="s">
        <v>2180</v>
      </c>
      <c r="M66" s="216" t="s">
        <v>1694</v>
      </c>
      <c r="N66" s="65">
        <v>4</v>
      </c>
      <c r="O66" s="226" t="s">
        <v>2173</v>
      </c>
      <c r="P66" s="188" t="s">
        <v>2174</v>
      </c>
      <c r="Q66" s="66" t="s">
        <v>2181</v>
      </c>
      <c r="R66" s="188" t="s">
        <v>86</v>
      </c>
      <c r="S66" s="188" t="s">
        <v>1615</v>
      </c>
      <c r="T66" s="188" t="s">
        <v>86</v>
      </c>
      <c r="U66" s="66" t="s">
        <v>2182</v>
      </c>
      <c r="V66" s="66" t="s">
        <v>86</v>
      </c>
      <c r="W66" s="66" t="s">
        <v>86</v>
      </c>
      <c r="X66" s="66" t="s">
        <v>1615</v>
      </c>
      <c r="Y66" s="66" t="s">
        <v>86</v>
      </c>
      <c r="Z66" s="52">
        <f t="shared" si="0"/>
        <v>2</v>
      </c>
      <c r="AA66" s="65">
        <v>3</v>
      </c>
      <c r="AB66" s="65">
        <v>1</v>
      </c>
      <c r="AC66" s="65">
        <v>1</v>
      </c>
      <c r="AD66" s="65">
        <v>3</v>
      </c>
      <c r="AE66" s="52">
        <f t="shared" si="1"/>
        <v>10</v>
      </c>
    </row>
    <row r="67" spans="1:31" ht="216.75" x14ac:dyDescent="0.25">
      <c r="A67" s="187" t="s">
        <v>654</v>
      </c>
      <c r="B67" s="204">
        <v>2010</v>
      </c>
      <c r="C67" s="181" t="s">
        <v>207</v>
      </c>
      <c r="D67" s="182" t="s">
        <v>2183</v>
      </c>
      <c r="E67" s="182" t="s">
        <v>656</v>
      </c>
      <c r="F67" s="182" t="s">
        <v>657</v>
      </c>
      <c r="G67" s="182" t="s">
        <v>658</v>
      </c>
      <c r="H67" s="181" t="s">
        <v>2184</v>
      </c>
      <c r="I67" s="181">
        <v>2</v>
      </c>
      <c r="J67" s="181">
        <v>2</v>
      </c>
      <c r="K67" s="182" t="s">
        <v>86</v>
      </c>
      <c r="L67" s="188" t="s">
        <v>2185</v>
      </c>
      <c r="M67" s="216" t="s">
        <v>1424</v>
      </c>
      <c r="N67" s="65">
        <v>1</v>
      </c>
      <c r="O67" s="226" t="s">
        <v>2186</v>
      </c>
      <c r="P67" s="188" t="s">
        <v>2187</v>
      </c>
      <c r="Q67" s="66" t="s">
        <v>2188</v>
      </c>
      <c r="R67" s="66" t="s">
        <v>2189</v>
      </c>
      <c r="S67" s="188" t="s">
        <v>1615</v>
      </c>
      <c r="T67" s="188" t="s">
        <v>2190</v>
      </c>
      <c r="U67" s="188" t="s">
        <v>2191</v>
      </c>
      <c r="V67" s="188" t="s">
        <v>2192</v>
      </c>
      <c r="W67" s="188" t="s">
        <v>2193</v>
      </c>
      <c r="X67" s="188" t="s">
        <v>2194</v>
      </c>
      <c r="Y67" s="188" t="s">
        <v>2195</v>
      </c>
      <c r="Z67" s="52">
        <f t="shared" si="0"/>
        <v>1</v>
      </c>
      <c r="AA67" s="65">
        <v>3</v>
      </c>
      <c r="AB67" s="65">
        <v>5</v>
      </c>
      <c r="AC67" s="65">
        <v>4</v>
      </c>
      <c r="AD67" s="65">
        <v>5</v>
      </c>
      <c r="AE67" s="52">
        <f t="shared" si="1"/>
        <v>18</v>
      </c>
    </row>
    <row r="68" spans="1:31" ht="216.75" x14ac:dyDescent="0.25">
      <c r="A68" s="187" t="s">
        <v>654</v>
      </c>
      <c r="B68" s="204">
        <v>2010</v>
      </c>
      <c r="C68" s="181" t="s">
        <v>207</v>
      </c>
      <c r="D68" s="182" t="s">
        <v>2183</v>
      </c>
      <c r="E68" s="182" t="s">
        <v>656</v>
      </c>
      <c r="F68" s="182" t="s">
        <v>657</v>
      </c>
      <c r="G68" s="182" t="s">
        <v>658</v>
      </c>
      <c r="H68" s="181" t="s">
        <v>2184</v>
      </c>
      <c r="I68" s="181">
        <v>2</v>
      </c>
      <c r="J68" s="181">
        <v>2</v>
      </c>
      <c r="K68" s="182" t="s">
        <v>86</v>
      </c>
      <c r="L68" s="188" t="s">
        <v>2196</v>
      </c>
      <c r="M68" s="216" t="s">
        <v>1424</v>
      </c>
      <c r="N68" s="65">
        <v>1</v>
      </c>
      <c r="O68" s="226" t="s">
        <v>2186</v>
      </c>
      <c r="P68" s="188" t="s">
        <v>2187</v>
      </c>
      <c r="Q68" s="66" t="s">
        <v>2197</v>
      </c>
      <c r="R68" s="66" t="s">
        <v>2198</v>
      </c>
      <c r="S68" s="188" t="s">
        <v>1615</v>
      </c>
      <c r="T68" s="188" t="s">
        <v>2190</v>
      </c>
      <c r="U68" s="188" t="s">
        <v>2191</v>
      </c>
      <c r="V68" s="188" t="s">
        <v>2192</v>
      </c>
      <c r="W68" s="188" t="s">
        <v>2193</v>
      </c>
      <c r="X68" s="188" t="s">
        <v>2194</v>
      </c>
      <c r="Y68" s="188" t="s">
        <v>2195</v>
      </c>
      <c r="Z68" s="52">
        <f t="shared" si="0"/>
        <v>1</v>
      </c>
      <c r="AA68" s="65">
        <v>3</v>
      </c>
      <c r="AB68" s="65">
        <v>5</v>
      </c>
      <c r="AC68" s="65">
        <v>4</v>
      </c>
      <c r="AD68" s="65">
        <v>5</v>
      </c>
      <c r="AE68" s="52">
        <f t="shared" si="1"/>
        <v>18</v>
      </c>
    </row>
    <row r="69" spans="1:31" ht="216.75" x14ac:dyDescent="0.25">
      <c r="A69" s="187" t="s">
        <v>654</v>
      </c>
      <c r="B69" s="204">
        <v>2010</v>
      </c>
      <c r="C69" s="183" t="s">
        <v>207</v>
      </c>
      <c r="D69" s="182" t="s">
        <v>2183</v>
      </c>
      <c r="E69" s="182" t="s">
        <v>656</v>
      </c>
      <c r="F69" s="182" t="s">
        <v>657</v>
      </c>
      <c r="G69" s="182" t="s">
        <v>658</v>
      </c>
      <c r="H69" s="181" t="s">
        <v>2184</v>
      </c>
      <c r="I69" s="181">
        <v>2</v>
      </c>
      <c r="J69" s="181">
        <v>2</v>
      </c>
      <c r="K69" s="182" t="s">
        <v>86</v>
      </c>
      <c r="L69" s="188" t="s">
        <v>2199</v>
      </c>
      <c r="M69" s="216" t="s">
        <v>1419</v>
      </c>
      <c r="N69" s="65"/>
      <c r="O69" s="210" t="s">
        <v>2200</v>
      </c>
      <c r="P69" s="66" t="s">
        <v>2201</v>
      </c>
      <c r="Q69" s="66" t="s">
        <v>2202</v>
      </c>
      <c r="R69" s="66" t="s">
        <v>2203</v>
      </c>
      <c r="S69" s="188" t="s">
        <v>1615</v>
      </c>
      <c r="T69" s="188" t="s">
        <v>2190</v>
      </c>
      <c r="U69" s="66" t="s">
        <v>2204</v>
      </c>
      <c r="V69" s="188" t="s">
        <v>2192</v>
      </c>
      <c r="W69" s="188" t="s">
        <v>2193</v>
      </c>
      <c r="X69" s="188" t="s">
        <v>2194</v>
      </c>
      <c r="Y69" s="188" t="s">
        <v>2195</v>
      </c>
      <c r="Z69" s="52">
        <f t="shared" si="0"/>
        <v>1</v>
      </c>
      <c r="AA69" s="65">
        <v>3</v>
      </c>
      <c r="AB69" s="65">
        <v>5</v>
      </c>
      <c r="AC69" s="65">
        <v>4</v>
      </c>
      <c r="AD69" s="65">
        <v>5</v>
      </c>
      <c r="AE69" s="52">
        <f t="shared" si="1"/>
        <v>18</v>
      </c>
    </row>
    <row r="70" spans="1:31" ht="229.5" x14ac:dyDescent="0.25">
      <c r="A70" s="185" t="s">
        <v>666</v>
      </c>
      <c r="B70" s="52">
        <v>2010</v>
      </c>
      <c r="C70" s="53" t="s">
        <v>493</v>
      </c>
      <c r="D70" s="54" t="s">
        <v>667</v>
      </c>
      <c r="E70" s="54" t="s">
        <v>668</v>
      </c>
      <c r="F70" s="54" t="s">
        <v>669</v>
      </c>
      <c r="G70" s="54" t="s">
        <v>670</v>
      </c>
      <c r="H70" s="53" t="s">
        <v>2205</v>
      </c>
      <c r="I70" s="53">
        <v>2</v>
      </c>
      <c r="J70" s="53">
        <v>1</v>
      </c>
      <c r="K70" s="54" t="s">
        <v>86</v>
      </c>
      <c r="L70" s="66" t="s">
        <v>2206</v>
      </c>
      <c r="M70" s="216" t="s">
        <v>1416</v>
      </c>
      <c r="N70" s="65">
        <v>3</v>
      </c>
      <c r="O70" s="210" t="s">
        <v>2207</v>
      </c>
      <c r="P70" s="66" t="s">
        <v>2208</v>
      </c>
      <c r="Q70" s="66" t="s">
        <v>2209</v>
      </c>
      <c r="R70" s="66" t="s">
        <v>86</v>
      </c>
      <c r="S70" s="66" t="s">
        <v>1615</v>
      </c>
      <c r="T70" s="66" t="s">
        <v>86</v>
      </c>
      <c r="U70" s="66" t="s">
        <v>2210</v>
      </c>
      <c r="V70" s="66" t="s">
        <v>86</v>
      </c>
      <c r="W70" s="66" t="s">
        <v>2211</v>
      </c>
      <c r="X70" s="66" t="s">
        <v>1615</v>
      </c>
      <c r="Y70" s="66" t="s">
        <v>86</v>
      </c>
      <c r="Z70" s="52">
        <f t="shared" si="0"/>
        <v>1</v>
      </c>
      <c r="AA70" s="65">
        <v>3</v>
      </c>
      <c r="AB70" s="65">
        <v>1</v>
      </c>
      <c r="AC70" s="65">
        <v>1</v>
      </c>
      <c r="AD70" s="65">
        <v>3</v>
      </c>
      <c r="AE70" s="52">
        <f t="shared" si="1"/>
        <v>9</v>
      </c>
    </row>
    <row r="71" spans="1:31" ht="280.5" x14ac:dyDescent="0.25">
      <c r="A71" s="185" t="s">
        <v>671</v>
      </c>
      <c r="B71" s="52">
        <v>2010</v>
      </c>
      <c r="C71" s="53" t="s">
        <v>396</v>
      </c>
      <c r="D71" s="54" t="s">
        <v>672</v>
      </c>
      <c r="E71" s="54" t="s">
        <v>673</v>
      </c>
      <c r="F71" s="54" t="s">
        <v>2212</v>
      </c>
      <c r="G71" s="54" t="s">
        <v>675</v>
      </c>
      <c r="H71" s="53" t="s">
        <v>2213</v>
      </c>
      <c r="I71" s="53">
        <v>2</v>
      </c>
      <c r="J71" s="53">
        <v>2</v>
      </c>
      <c r="K71" s="54" t="s">
        <v>2214</v>
      </c>
      <c r="L71" s="66" t="s">
        <v>2215</v>
      </c>
      <c r="M71" s="216" t="s">
        <v>1424</v>
      </c>
      <c r="N71" s="65">
        <v>1</v>
      </c>
      <c r="O71" s="210" t="s">
        <v>2216</v>
      </c>
      <c r="P71" s="66" t="s">
        <v>2217</v>
      </c>
      <c r="Q71" s="66" t="s">
        <v>2218</v>
      </c>
      <c r="R71" s="66" t="s">
        <v>2219</v>
      </c>
      <c r="S71" s="66" t="s">
        <v>2220</v>
      </c>
      <c r="T71" s="66" t="s">
        <v>2221</v>
      </c>
      <c r="U71" s="66" t="s">
        <v>2222</v>
      </c>
      <c r="V71" s="66" t="s">
        <v>2223</v>
      </c>
      <c r="W71" s="66" t="s">
        <v>2224</v>
      </c>
      <c r="X71" s="66" t="s">
        <v>2225</v>
      </c>
      <c r="Y71" s="66" t="s">
        <v>2226</v>
      </c>
      <c r="Z71" s="52">
        <f t="shared" si="0"/>
        <v>2</v>
      </c>
      <c r="AA71" s="65">
        <v>3</v>
      </c>
      <c r="AB71" s="65">
        <v>5</v>
      </c>
      <c r="AC71" s="65">
        <v>4</v>
      </c>
      <c r="AD71" s="65">
        <v>5</v>
      </c>
      <c r="AE71" s="52">
        <f t="shared" si="1"/>
        <v>19</v>
      </c>
    </row>
    <row r="72" spans="1:31" ht="409.5" x14ac:dyDescent="0.25">
      <c r="A72" s="189">
        <v>2010.19</v>
      </c>
      <c r="B72" s="52">
        <v>2010</v>
      </c>
      <c r="C72" s="53" t="s">
        <v>106</v>
      </c>
      <c r="D72" s="54" t="s">
        <v>677</v>
      </c>
      <c r="E72" s="54" t="s">
        <v>678</v>
      </c>
      <c r="F72" s="54" t="s">
        <v>679</v>
      </c>
      <c r="G72" s="54" t="s">
        <v>680</v>
      </c>
      <c r="H72" s="53" t="s">
        <v>2227</v>
      </c>
      <c r="I72" s="53">
        <v>1</v>
      </c>
      <c r="J72" s="53">
        <v>1</v>
      </c>
      <c r="K72" s="54" t="s">
        <v>86</v>
      </c>
      <c r="L72" s="66" t="s">
        <v>2228</v>
      </c>
      <c r="M72" s="216" t="s">
        <v>1421</v>
      </c>
      <c r="N72" s="65">
        <v>3</v>
      </c>
      <c r="O72" s="210" t="s">
        <v>2229</v>
      </c>
      <c r="P72" s="66" t="s">
        <v>2230</v>
      </c>
      <c r="Q72" s="66" t="s">
        <v>2231</v>
      </c>
      <c r="R72" s="66" t="s">
        <v>2232</v>
      </c>
      <c r="S72" s="66" t="s">
        <v>1615</v>
      </c>
      <c r="T72" s="66" t="s">
        <v>86</v>
      </c>
      <c r="U72" s="66" t="s">
        <v>2233</v>
      </c>
      <c r="V72" s="66" t="s">
        <v>86</v>
      </c>
      <c r="W72" s="66" t="s">
        <v>2234</v>
      </c>
      <c r="X72" s="66" t="s">
        <v>1615</v>
      </c>
      <c r="Y72" s="66" t="s">
        <v>86</v>
      </c>
      <c r="Z72" s="52">
        <f t="shared" si="0"/>
        <v>1</v>
      </c>
      <c r="AA72" s="65">
        <v>3</v>
      </c>
      <c r="AB72" s="65">
        <v>2</v>
      </c>
      <c r="AC72" s="65">
        <v>1</v>
      </c>
      <c r="AD72" s="65">
        <v>3</v>
      </c>
      <c r="AE72" s="52">
        <f t="shared" si="1"/>
        <v>10</v>
      </c>
    </row>
    <row r="73" spans="1:31" ht="408" x14ac:dyDescent="0.25">
      <c r="A73" s="190" t="s">
        <v>681</v>
      </c>
      <c r="B73" s="84">
        <v>2010</v>
      </c>
      <c r="C73" s="53" t="s">
        <v>106</v>
      </c>
      <c r="D73" s="55" t="s">
        <v>682</v>
      </c>
      <c r="E73" s="55" t="s">
        <v>683</v>
      </c>
      <c r="F73" s="55" t="s">
        <v>684</v>
      </c>
      <c r="G73" s="55" t="s">
        <v>685</v>
      </c>
      <c r="H73" s="53" t="s">
        <v>2235</v>
      </c>
      <c r="I73" s="53">
        <v>2</v>
      </c>
      <c r="J73" s="53">
        <v>2</v>
      </c>
      <c r="K73" s="54" t="s">
        <v>86</v>
      </c>
      <c r="L73" s="66" t="s">
        <v>2236</v>
      </c>
      <c r="M73" s="216" t="s">
        <v>1416</v>
      </c>
      <c r="N73" s="65">
        <v>3</v>
      </c>
      <c r="O73" s="210" t="s">
        <v>2237</v>
      </c>
      <c r="P73" s="66" t="s">
        <v>2238</v>
      </c>
      <c r="Q73" s="66" t="s">
        <v>2239</v>
      </c>
      <c r="R73" s="66" t="s">
        <v>2240</v>
      </c>
      <c r="S73" s="66" t="s">
        <v>1615</v>
      </c>
      <c r="T73" s="66" t="s">
        <v>2241</v>
      </c>
      <c r="U73" s="66" t="s">
        <v>2242</v>
      </c>
      <c r="V73" s="66" t="s">
        <v>86</v>
      </c>
      <c r="W73" s="66" t="s">
        <v>2243</v>
      </c>
      <c r="X73" s="66" t="s">
        <v>2244</v>
      </c>
      <c r="Y73" s="66" t="s">
        <v>2245</v>
      </c>
      <c r="Z73" s="52">
        <f t="shared" si="0"/>
        <v>1</v>
      </c>
      <c r="AA73" s="65">
        <v>2</v>
      </c>
      <c r="AB73" s="65">
        <v>3</v>
      </c>
      <c r="AC73" s="65">
        <v>4</v>
      </c>
      <c r="AD73" s="65">
        <v>5</v>
      </c>
      <c r="AE73" s="52">
        <f t="shared" si="1"/>
        <v>15</v>
      </c>
    </row>
    <row r="74" spans="1:31" ht="409.5" x14ac:dyDescent="0.25">
      <c r="A74" s="190" t="s">
        <v>705</v>
      </c>
      <c r="B74" s="84">
        <v>2010</v>
      </c>
      <c r="C74" s="53" t="s">
        <v>106</v>
      </c>
      <c r="D74" s="55" t="s">
        <v>706</v>
      </c>
      <c r="E74" s="55" t="s">
        <v>700</v>
      </c>
      <c r="F74" s="55" t="s">
        <v>707</v>
      </c>
      <c r="G74" s="55" t="s">
        <v>702</v>
      </c>
      <c r="H74" s="53" t="s">
        <v>2246</v>
      </c>
      <c r="I74" s="53">
        <v>1</v>
      </c>
      <c r="J74" s="53">
        <v>1</v>
      </c>
      <c r="K74" s="54" t="s">
        <v>86</v>
      </c>
      <c r="L74" s="66" t="s">
        <v>2247</v>
      </c>
      <c r="M74" s="66" t="s">
        <v>2248</v>
      </c>
      <c r="N74" s="65">
        <v>3</v>
      </c>
      <c r="O74" s="210" t="s">
        <v>2249</v>
      </c>
      <c r="P74" s="66" t="s">
        <v>2082</v>
      </c>
      <c r="Q74" s="66" t="s">
        <v>2250</v>
      </c>
      <c r="R74" s="66" t="s">
        <v>2251</v>
      </c>
      <c r="S74" s="66" t="s">
        <v>1615</v>
      </c>
      <c r="T74" s="66" t="s">
        <v>2252</v>
      </c>
      <c r="U74" s="66" t="s">
        <v>2253</v>
      </c>
      <c r="V74" s="66" t="s">
        <v>2254</v>
      </c>
      <c r="W74" s="66" t="s">
        <v>2255</v>
      </c>
      <c r="X74" s="66" t="s">
        <v>1615</v>
      </c>
      <c r="Y74" s="66" t="s">
        <v>86</v>
      </c>
      <c r="Z74" s="52">
        <f t="shared" si="0"/>
        <v>1</v>
      </c>
      <c r="AA74" s="65">
        <v>2</v>
      </c>
      <c r="AB74" s="65">
        <v>3</v>
      </c>
      <c r="AC74" s="65">
        <v>4</v>
      </c>
      <c r="AD74" s="65">
        <v>3</v>
      </c>
      <c r="AE74" s="52">
        <f t="shared" si="1"/>
        <v>13</v>
      </c>
    </row>
    <row r="75" spans="1:31" ht="267.75" x14ac:dyDescent="0.25">
      <c r="A75" s="189">
        <v>2010.29</v>
      </c>
      <c r="B75" s="52">
        <v>2010</v>
      </c>
      <c r="C75" s="53" t="s">
        <v>214</v>
      </c>
      <c r="D75" s="54" t="s">
        <v>708</v>
      </c>
      <c r="E75" s="54" t="s">
        <v>709</v>
      </c>
      <c r="F75" s="54" t="s">
        <v>710</v>
      </c>
      <c r="G75" s="54" t="s">
        <v>711</v>
      </c>
      <c r="H75" s="53" t="s">
        <v>2256</v>
      </c>
      <c r="I75" s="53">
        <v>1</v>
      </c>
      <c r="J75" s="53">
        <v>1</v>
      </c>
      <c r="K75" s="54" t="s">
        <v>2257</v>
      </c>
      <c r="L75" s="66" t="s">
        <v>2258</v>
      </c>
      <c r="M75" s="216" t="s">
        <v>1416</v>
      </c>
      <c r="N75" s="65">
        <v>5</v>
      </c>
      <c r="O75" s="210" t="s">
        <v>2259</v>
      </c>
      <c r="P75" s="66" t="s">
        <v>2260</v>
      </c>
      <c r="Q75" s="66" t="s">
        <v>2261</v>
      </c>
      <c r="R75" s="66" t="s">
        <v>86</v>
      </c>
      <c r="S75" s="66" t="s">
        <v>2262</v>
      </c>
      <c r="T75" s="66" t="s">
        <v>2263</v>
      </c>
      <c r="U75" s="66" t="s">
        <v>2264</v>
      </c>
      <c r="V75" s="66" t="s">
        <v>86</v>
      </c>
      <c r="W75" s="66" t="s">
        <v>2265</v>
      </c>
      <c r="X75" s="66" t="s">
        <v>1615</v>
      </c>
      <c r="Y75" s="66" t="s">
        <v>86</v>
      </c>
      <c r="Z75" s="52">
        <f t="shared" si="0"/>
        <v>2</v>
      </c>
      <c r="AA75" s="65">
        <v>1</v>
      </c>
      <c r="AB75" s="65">
        <v>2</v>
      </c>
      <c r="AC75" s="65">
        <v>4</v>
      </c>
      <c r="AD75" s="65">
        <v>3</v>
      </c>
      <c r="AE75" s="52">
        <f t="shared" si="1"/>
        <v>12</v>
      </c>
    </row>
    <row r="76" spans="1:31" ht="331.5" x14ac:dyDescent="0.25">
      <c r="A76" s="185" t="s">
        <v>719</v>
      </c>
      <c r="B76" s="52">
        <v>2009</v>
      </c>
      <c r="C76" s="65" t="s">
        <v>207</v>
      </c>
      <c r="D76" s="54" t="s">
        <v>2266</v>
      </c>
      <c r="E76" s="54" t="s">
        <v>721</v>
      </c>
      <c r="F76" s="54" t="s">
        <v>722</v>
      </c>
      <c r="G76" s="54" t="s">
        <v>723</v>
      </c>
      <c r="H76" s="53" t="s">
        <v>2267</v>
      </c>
      <c r="I76" s="53">
        <v>2</v>
      </c>
      <c r="J76" s="53">
        <v>1</v>
      </c>
      <c r="K76" s="54" t="s">
        <v>2268</v>
      </c>
      <c r="L76" s="66" t="s">
        <v>2269</v>
      </c>
      <c r="M76" s="216" t="s">
        <v>1416</v>
      </c>
      <c r="N76" s="65">
        <v>5</v>
      </c>
      <c r="O76" s="210" t="s">
        <v>2270</v>
      </c>
      <c r="P76" s="66" t="s">
        <v>2271</v>
      </c>
      <c r="Q76" s="66" t="s">
        <v>2272</v>
      </c>
      <c r="R76" s="66" t="s">
        <v>2273</v>
      </c>
      <c r="S76" s="66" t="s">
        <v>1615</v>
      </c>
      <c r="T76" s="66" t="s">
        <v>2274</v>
      </c>
      <c r="U76" s="66" t="s">
        <v>2275</v>
      </c>
      <c r="V76" s="66" t="s">
        <v>86</v>
      </c>
      <c r="W76" s="66" t="s">
        <v>2276</v>
      </c>
      <c r="X76" s="66" t="s">
        <v>1615</v>
      </c>
      <c r="Y76" s="66" t="s">
        <v>86</v>
      </c>
      <c r="Z76" s="52">
        <f t="shared" si="0"/>
        <v>2</v>
      </c>
      <c r="AA76" s="65">
        <v>3</v>
      </c>
      <c r="AB76" s="65">
        <v>4</v>
      </c>
      <c r="AC76" s="65">
        <v>4</v>
      </c>
      <c r="AD76" s="65">
        <v>3</v>
      </c>
      <c r="AE76" s="52">
        <f t="shared" si="1"/>
        <v>16</v>
      </c>
    </row>
    <row r="77" spans="1:31" ht="409.5" x14ac:dyDescent="0.25">
      <c r="A77" s="185" t="s">
        <v>743</v>
      </c>
      <c r="B77" s="52">
        <v>2009</v>
      </c>
      <c r="C77" s="33" t="s">
        <v>47</v>
      </c>
      <c r="D77" s="54" t="s">
        <v>744</v>
      </c>
      <c r="E77" s="54" t="s">
        <v>745</v>
      </c>
      <c r="F77" s="54" t="s">
        <v>746</v>
      </c>
      <c r="G77" s="54" t="s">
        <v>747</v>
      </c>
      <c r="H77" s="53" t="s">
        <v>2277</v>
      </c>
      <c r="I77" s="53">
        <v>1</v>
      </c>
      <c r="J77" s="53">
        <v>2</v>
      </c>
      <c r="K77" s="54" t="s">
        <v>86</v>
      </c>
      <c r="L77" s="66" t="s">
        <v>2278</v>
      </c>
      <c r="M77" s="216" t="s">
        <v>2279</v>
      </c>
      <c r="N77" s="65">
        <v>3</v>
      </c>
      <c r="O77" s="210" t="s">
        <v>2280</v>
      </c>
      <c r="P77" s="66" t="s">
        <v>2281</v>
      </c>
      <c r="Q77" s="66" t="s">
        <v>2282</v>
      </c>
      <c r="R77" s="66" t="s">
        <v>2283</v>
      </c>
      <c r="S77" s="66" t="s">
        <v>2284</v>
      </c>
      <c r="T77" s="66" t="s">
        <v>2285</v>
      </c>
      <c r="U77" s="66" t="s">
        <v>2286</v>
      </c>
      <c r="V77" s="66" t="s">
        <v>2287</v>
      </c>
      <c r="W77" s="66" t="s">
        <v>2288</v>
      </c>
      <c r="X77" s="66" t="s">
        <v>1656</v>
      </c>
      <c r="Y77" s="66" t="s">
        <v>2289</v>
      </c>
      <c r="Z77" s="52">
        <f t="shared" si="0"/>
        <v>1</v>
      </c>
      <c r="AA77" s="65">
        <v>3</v>
      </c>
      <c r="AB77" s="65">
        <v>4</v>
      </c>
      <c r="AC77" s="65">
        <v>4</v>
      </c>
      <c r="AD77" s="65">
        <v>5</v>
      </c>
      <c r="AE77" s="52">
        <f t="shared" si="1"/>
        <v>17</v>
      </c>
    </row>
    <row r="78" spans="1:31" ht="357" x14ac:dyDescent="0.25">
      <c r="A78" s="179" t="s">
        <v>754</v>
      </c>
      <c r="B78" s="84">
        <v>2009</v>
      </c>
      <c r="C78" s="53" t="s">
        <v>396</v>
      </c>
      <c r="D78" s="55" t="s">
        <v>755</v>
      </c>
      <c r="E78" s="55" t="s">
        <v>756</v>
      </c>
      <c r="F78" s="55" t="s">
        <v>757</v>
      </c>
      <c r="G78" s="55" t="s">
        <v>758</v>
      </c>
      <c r="H78" s="53" t="s">
        <v>2290</v>
      </c>
      <c r="I78" s="53">
        <v>2</v>
      </c>
      <c r="J78" s="53">
        <v>2</v>
      </c>
      <c r="K78" s="54" t="s">
        <v>86</v>
      </c>
      <c r="L78" s="66" t="s">
        <v>2291</v>
      </c>
      <c r="M78" s="216" t="s">
        <v>1790</v>
      </c>
      <c r="N78" s="65">
        <v>5</v>
      </c>
      <c r="O78" s="210" t="s">
        <v>2292</v>
      </c>
      <c r="P78" s="66" t="s">
        <v>2293</v>
      </c>
      <c r="Q78" s="66" t="s">
        <v>2294</v>
      </c>
      <c r="R78" s="66" t="s">
        <v>2295</v>
      </c>
      <c r="S78" s="66" t="s">
        <v>2296</v>
      </c>
      <c r="T78" s="66" t="s">
        <v>2297</v>
      </c>
      <c r="U78" s="66" t="s">
        <v>2298</v>
      </c>
      <c r="V78" s="66" t="s">
        <v>2299</v>
      </c>
      <c r="W78" s="66" t="s">
        <v>2300</v>
      </c>
      <c r="X78" s="66" t="s">
        <v>2301</v>
      </c>
      <c r="Y78" s="66" t="s">
        <v>2302</v>
      </c>
      <c r="Z78" s="52">
        <f t="shared" si="0"/>
        <v>1</v>
      </c>
      <c r="AA78" s="65">
        <v>2</v>
      </c>
      <c r="AB78" s="65">
        <v>3</v>
      </c>
      <c r="AC78" s="65">
        <v>4</v>
      </c>
      <c r="AD78" s="65">
        <v>5</v>
      </c>
      <c r="AE78" s="52">
        <f t="shared" si="1"/>
        <v>15</v>
      </c>
    </row>
    <row r="79" spans="1:31" ht="255" x14ac:dyDescent="0.25">
      <c r="A79" s="179" t="s">
        <v>759</v>
      </c>
      <c r="B79" s="52">
        <v>2009</v>
      </c>
      <c r="C79" s="53" t="s">
        <v>106</v>
      </c>
      <c r="D79" s="54" t="s">
        <v>2303</v>
      </c>
      <c r="E79" s="54" t="s">
        <v>761</v>
      </c>
      <c r="F79" s="54" t="s">
        <v>762</v>
      </c>
      <c r="G79" s="54" t="s">
        <v>763</v>
      </c>
      <c r="H79" s="53" t="s">
        <v>2304</v>
      </c>
      <c r="I79" s="53">
        <v>2</v>
      </c>
      <c r="J79" s="53">
        <v>1</v>
      </c>
      <c r="K79" s="54" t="s">
        <v>86</v>
      </c>
      <c r="L79" s="66" t="s">
        <v>2305</v>
      </c>
      <c r="M79" s="216" t="s">
        <v>1415</v>
      </c>
      <c r="N79" s="65">
        <v>1</v>
      </c>
      <c r="O79" s="210" t="s">
        <v>2306</v>
      </c>
      <c r="P79" s="66" t="s">
        <v>2307</v>
      </c>
      <c r="Q79" s="66" t="s">
        <v>2308</v>
      </c>
      <c r="R79" s="66" t="s">
        <v>2309</v>
      </c>
      <c r="S79" s="66" t="s">
        <v>1615</v>
      </c>
      <c r="T79" s="66" t="s">
        <v>86</v>
      </c>
      <c r="U79" s="66" t="s">
        <v>2310</v>
      </c>
      <c r="V79" s="66" t="s">
        <v>86</v>
      </c>
      <c r="W79" s="66" t="s">
        <v>2311</v>
      </c>
      <c r="X79" s="66" t="s">
        <v>1615</v>
      </c>
      <c r="Y79" s="66" t="s">
        <v>86</v>
      </c>
      <c r="Z79" s="52">
        <f t="shared" si="0"/>
        <v>1</v>
      </c>
      <c r="AA79" s="65">
        <v>3</v>
      </c>
      <c r="AB79" s="65">
        <v>2</v>
      </c>
      <c r="AC79" s="65">
        <v>1</v>
      </c>
      <c r="AD79" s="65">
        <v>3</v>
      </c>
      <c r="AE79" s="52">
        <f t="shared" si="1"/>
        <v>10</v>
      </c>
    </row>
    <row r="80" spans="1:31" ht="409.5" x14ac:dyDescent="0.25">
      <c r="A80" s="179" t="s">
        <v>765</v>
      </c>
      <c r="B80" s="52">
        <v>2009</v>
      </c>
      <c r="C80" s="53" t="s">
        <v>166</v>
      </c>
      <c r="D80" s="54" t="s">
        <v>766</v>
      </c>
      <c r="E80" s="54" t="s">
        <v>767</v>
      </c>
      <c r="F80" s="54" t="s">
        <v>768</v>
      </c>
      <c r="G80" s="54" t="s">
        <v>769</v>
      </c>
      <c r="H80" s="53" t="s">
        <v>2312</v>
      </c>
      <c r="I80" s="53">
        <v>2</v>
      </c>
      <c r="J80" s="53">
        <v>2</v>
      </c>
      <c r="K80" s="54" t="s">
        <v>2313</v>
      </c>
      <c r="L80" s="66" t="s">
        <v>2314</v>
      </c>
      <c r="M80" s="216" t="s">
        <v>1416</v>
      </c>
      <c r="N80" s="65">
        <v>3</v>
      </c>
      <c r="O80" s="210" t="s">
        <v>2315</v>
      </c>
      <c r="P80" s="66" t="s">
        <v>2316</v>
      </c>
      <c r="Q80" s="66" t="s">
        <v>2317</v>
      </c>
      <c r="R80" s="66" t="s">
        <v>2318</v>
      </c>
      <c r="S80" s="66" t="s">
        <v>2319</v>
      </c>
      <c r="T80" s="66" t="s">
        <v>2320</v>
      </c>
      <c r="U80" s="66" t="s">
        <v>2321</v>
      </c>
      <c r="V80" s="66" t="s">
        <v>86</v>
      </c>
      <c r="W80" s="66" t="s">
        <v>2322</v>
      </c>
      <c r="X80" s="66" t="s">
        <v>2323</v>
      </c>
      <c r="Y80" s="66" t="s">
        <v>2324</v>
      </c>
      <c r="Z80" s="52">
        <f t="shared" si="0"/>
        <v>2</v>
      </c>
      <c r="AA80" s="65">
        <v>3</v>
      </c>
      <c r="AB80" s="65">
        <v>4</v>
      </c>
      <c r="AC80" s="65">
        <v>4</v>
      </c>
      <c r="AD80" s="65">
        <v>5</v>
      </c>
      <c r="AE80" s="52">
        <f t="shared" si="1"/>
        <v>18</v>
      </c>
    </row>
    <row r="81" spans="1:31" ht="395.25" x14ac:dyDescent="0.25">
      <c r="A81" s="179" t="s">
        <v>1511</v>
      </c>
      <c r="B81" s="84">
        <v>2009</v>
      </c>
      <c r="C81" s="53" t="s">
        <v>396</v>
      </c>
      <c r="D81" s="55" t="s">
        <v>771</v>
      </c>
      <c r="E81" s="55" t="s">
        <v>772</v>
      </c>
      <c r="F81" s="55" t="s">
        <v>773</v>
      </c>
      <c r="G81" s="55" t="s">
        <v>774</v>
      </c>
      <c r="H81" s="53" t="s">
        <v>2325</v>
      </c>
      <c r="I81" s="53">
        <v>2</v>
      </c>
      <c r="J81" s="53">
        <v>1</v>
      </c>
      <c r="K81" s="54" t="s">
        <v>2326</v>
      </c>
      <c r="L81" s="66" t="s">
        <v>2327</v>
      </c>
      <c r="M81" s="216" t="s">
        <v>1933</v>
      </c>
      <c r="N81" s="65">
        <v>1</v>
      </c>
      <c r="O81" s="210" t="s">
        <v>2328</v>
      </c>
      <c r="P81" s="66" t="s">
        <v>2329</v>
      </c>
      <c r="Q81" s="66" t="s">
        <v>2330</v>
      </c>
      <c r="R81" s="66" t="s">
        <v>2331</v>
      </c>
      <c r="S81" s="66" t="s">
        <v>2332</v>
      </c>
      <c r="T81" s="66" t="s">
        <v>2333</v>
      </c>
      <c r="U81" s="66" t="s">
        <v>2334</v>
      </c>
      <c r="V81" s="66" t="s">
        <v>2335</v>
      </c>
      <c r="W81" s="66" t="s">
        <v>2336</v>
      </c>
      <c r="X81" s="66" t="s">
        <v>1615</v>
      </c>
      <c r="Y81" s="66" t="s">
        <v>86</v>
      </c>
      <c r="Z81" s="52">
        <f t="shared" si="0"/>
        <v>2</v>
      </c>
      <c r="AA81" s="65">
        <v>3</v>
      </c>
      <c r="AB81" s="65">
        <v>5</v>
      </c>
      <c r="AC81" s="65">
        <v>4</v>
      </c>
      <c r="AD81" s="65">
        <v>3</v>
      </c>
      <c r="AE81" s="52">
        <f t="shared" si="1"/>
        <v>17</v>
      </c>
    </row>
    <row r="82" spans="1:31" ht="409.5" x14ac:dyDescent="0.25">
      <c r="A82" s="179" t="s">
        <v>1514</v>
      </c>
      <c r="B82" s="84">
        <v>2009</v>
      </c>
      <c r="C82" s="53" t="s">
        <v>47</v>
      </c>
      <c r="D82" s="54" t="s">
        <v>2337</v>
      </c>
      <c r="E82" s="55" t="s">
        <v>777</v>
      </c>
      <c r="F82" s="55" t="s">
        <v>778</v>
      </c>
      <c r="G82" s="55" t="s">
        <v>779</v>
      </c>
      <c r="H82" s="53" t="s">
        <v>2338</v>
      </c>
      <c r="I82" s="53">
        <v>3</v>
      </c>
      <c r="J82" s="53">
        <v>1</v>
      </c>
      <c r="K82" s="54" t="s">
        <v>2339</v>
      </c>
      <c r="L82" s="66" t="s">
        <v>2340</v>
      </c>
      <c r="M82" s="216" t="s">
        <v>1424</v>
      </c>
      <c r="N82" s="65">
        <v>1</v>
      </c>
      <c r="O82" s="210" t="s">
        <v>2341</v>
      </c>
      <c r="P82" s="66" t="s">
        <v>2342</v>
      </c>
      <c r="Q82" s="66" t="s">
        <v>2343</v>
      </c>
      <c r="R82" s="66" t="s">
        <v>2344</v>
      </c>
      <c r="S82" s="66" t="s">
        <v>1615</v>
      </c>
      <c r="T82" s="66" t="s">
        <v>2345</v>
      </c>
      <c r="U82" s="66" t="s">
        <v>2346</v>
      </c>
      <c r="V82" s="66" t="s">
        <v>2347</v>
      </c>
      <c r="W82" s="66" t="s">
        <v>2348</v>
      </c>
      <c r="X82" s="66" t="s">
        <v>1615</v>
      </c>
      <c r="Y82" s="66" t="s">
        <v>86</v>
      </c>
      <c r="Z82" s="52">
        <f t="shared" si="0"/>
        <v>2</v>
      </c>
      <c r="AA82" s="65">
        <v>3</v>
      </c>
      <c r="AB82" s="65">
        <v>4</v>
      </c>
      <c r="AC82" s="65">
        <v>5</v>
      </c>
      <c r="AD82" s="65">
        <v>4</v>
      </c>
      <c r="AE82" s="52">
        <f t="shared" si="1"/>
        <v>18</v>
      </c>
    </row>
    <row r="83" spans="1:31" ht="409.5" x14ac:dyDescent="0.25">
      <c r="A83" s="179" t="s">
        <v>797</v>
      </c>
      <c r="B83" s="84">
        <v>2009</v>
      </c>
      <c r="C83" s="53" t="s">
        <v>106</v>
      </c>
      <c r="D83" s="55" t="s">
        <v>798</v>
      </c>
      <c r="E83" s="55" t="s">
        <v>799</v>
      </c>
      <c r="F83" s="55" t="s">
        <v>800</v>
      </c>
      <c r="G83" s="55" t="s">
        <v>801</v>
      </c>
      <c r="H83" s="53" t="s">
        <v>2349</v>
      </c>
      <c r="I83" s="53">
        <v>1</v>
      </c>
      <c r="J83" s="53">
        <v>1</v>
      </c>
      <c r="K83" s="54" t="s">
        <v>86</v>
      </c>
      <c r="L83" s="66" t="s">
        <v>2350</v>
      </c>
      <c r="M83" s="216" t="s">
        <v>1416</v>
      </c>
      <c r="N83" s="65">
        <v>1</v>
      </c>
      <c r="O83" s="210" t="s">
        <v>2351</v>
      </c>
      <c r="P83" s="66" t="s">
        <v>2352</v>
      </c>
      <c r="Q83" s="66" t="s">
        <v>2353</v>
      </c>
      <c r="R83" s="66" t="s">
        <v>2354</v>
      </c>
      <c r="S83" s="66" t="s">
        <v>1689</v>
      </c>
      <c r="T83" s="66" t="s">
        <v>2355</v>
      </c>
      <c r="U83" s="66" t="s">
        <v>2356</v>
      </c>
      <c r="V83" s="66" t="s">
        <v>2357</v>
      </c>
      <c r="W83" s="66" t="s">
        <v>2358</v>
      </c>
      <c r="X83" s="66" t="s">
        <v>1615</v>
      </c>
      <c r="Y83" s="66" t="s">
        <v>86</v>
      </c>
      <c r="Z83" s="52">
        <f t="shared" si="0"/>
        <v>1</v>
      </c>
      <c r="AA83" s="65">
        <v>3</v>
      </c>
      <c r="AB83" s="65">
        <v>4</v>
      </c>
      <c r="AC83" s="65">
        <v>4</v>
      </c>
      <c r="AD83" s="65">
        <v>3</v>
      </c>
      <c r="AE83" s="52">
        <f t="shared" si="1"/>
        <v>15</v>
      </c>
    </row>
    <row r="84" spans="1:31" ht="318.75" x14ac:dyDescent="0.25">
      <c r="A84" s="179" t="s">
        <v>802</v>
      </c>
      <c r="B84" s="52">
        <v>2009</v>
      </c>
      <c r="C84" s="53" t="s">
        <v>166</v>
      </c>
      <c r="D84" s="54" t="s">
        <v>803</v>
      </c>
      <c r="E84" s="54" t="s">
        <v>804</v>
      </c>
      <c r="F84" s="54" t="s">
        <v>805</v>
      </c>
      <c r="G84" s="54" t="s">
        <v>806</v>
      </c>
      <c r="H84" s="53" t="s">
        <v>2359</v>
      </c>
      <c r="I84" s="53">
        <v>2</v>
      </c>
      <c r="J84" s="53">
        <v>1</v>
      </c>
      <c r="K84" s="54" t="s">
        <v>86</v>
      </c>
      <c r="L84" s="66" t="s">
        <v>2360</v>
      </c>
      <c r="M84" s="216" t="s">
        <v>1415</v>
      </c>
      <c r="N84" s="65">
        <v>3</v>
      </c>
      <c r="O84" s="210" t="s">
        <v>1540</v>
      </c>
      <c r="P84" s="66" t="s">
        <v>2361</v>
      </c>
      <c r="Q84" s="66" t="s">
        <v>2362</v>
      </c>
      <c r="R84" s="66" t="s">
        <v>2363</v>
      </c>
      <c r="S84" s="66" t="s">
        <v>1615</v>
      </c>
      <c r="T84" s="66" t="s">
        <v>86</v>
      </c>
      <c r="U84" s="66" t="s">
        <v>1745</v>
      </c>
      <c r="V84" s="66" t="s">
        <v>86</v>
      </c>
      <c r="W84" s="66" t="s">
        <v>2364</v>
      </c>
      <c r="X84" s="66" t="s">
        <v>1615</v>
      </c>
      <c r="Y84" s="66" t="s">
        <v>86</v>
      </c>
      <c r="Z84" s="52">
        <f t="shared" si="0"/>
        <v>1</v>
      </c>
      <c r="AA84" s="65">
        <v>3</v>
      </c>
      <c r="AB84" s="65">
        <v>2</v>
      </c>
      <c r="AC84" s="65">
        <v>1</v>
      </c>
      <c r="AD84" s="65">
        <v>3</v>
      </c>
      <c r="AE84" s="52">
        <f t="shared" si="1"/>
        <v>10</v>
      </c>
    </row>
    <row r="85" spans="1:31" ht="344.25" x14ac:dyDescent="0.25">
      <c r="A85" s="179" t="s">
        <v>807</v>
      </c>
      <c r="B85" s="52">
        <v>2009</v>
      </c>
      <c r="C85" s="53" t="s">
        <v>214</v>
      </c>
      <c r="D85" s="54" t="s">
        <v>808</v>
      </c>
      <c r="E85" s="54" t="s">
        <v>809</v>
      </c>
      <c r="F85" s="54" t="s">
        <v>810</v>
      </c>
      <c r="G85" s="54" t="s">
        <v>2365</v>
      </c>
      <c r="H85" s="53" t="s">
        <v>2366</v>
      </c>
      <c r="I85" s="53">
        <v>2</v>
      </c>
      <c r="J85" s="53">
        <v>1</v>
      </c>
      <c r="K85" s="54" t="s">
        <v>86</v>
      </c>
      <c r="L85" s="66" t="s">
        <v>2367</v>
      </c>
      <c r="M85" s="216" t="s">
        <v>1416</v>
      </c>
      <c r="N85" s="65">
        <v>1</v>
      </c>
      <c r="O85" s="210" t="s">
        <v>2368</v>
      </c>
      <c r="P85" s="66" t="s">
        <v>2369</v>
      </c>
      <c r="Q85" s="66" t="s">
        <v>2370</v>
      </c>
      <c r="R85" s="66" t="s">
        <v>2371</v>
      </c>
      <c r="S85" s="66" t="s">
        <v>1615</v>
      </c>
      <c r="T85" s="66" t="s">
        <v>2372</v>
      </c>
      <c r="U85" s="66" t="s">
        <v>2373</v>
      </c>
      <c r="V85" s="66" t="s">
        <v>86</v>
      </c>
      <c r="W85" s="66" t="s">
        <v>2374</v>
      </c>
      <c r="X85" s="66" t="s">
        <v>1615</v>
      </c>
      <c r="Y85" s="66" t="s">
        <v>86</v>
      </c>
      <c r="Z85" s="52">
        <f t="shared" si="0"/>
        <v>1</v>
      </c>
      <c r="AA85" s="65">
        <v>3</v>
      </c>
      <c r="AB85" s="65">
        <v>4</v>
      </c>
      <c r="AC85" s="65">
        <v>4</v>
      </c>
      <c r="AD85" s="65">
        <v>3</v>
      </c>
      <c r="AE85" s="52">
        <f t="shared" si="1"/>
        <v>15</v>
      </c>
    </row>
    <row r="86" spans="1:31" ht="267.75" x14ac:dyDescent="0.25">
      <c r="A86" s="185" t="s">
        <v>812</v>
      </c>
      <c r="B86" s="52">
        <v>2008</v>
      </c>
      <c r="C86" s="53" t="s">
        <v>106</v>
      </c>
      <c r="D86" s="54" t="s">
        <v>813</v>
      </c>
      <c r="E86" s="54" t="s">
        <v>814</v>
      </c>
      <c r="F86" s="54" t="s">
        <v>815</v>
      </c>
      <c r="G86" s="54" t="s">
        <v>816</v>
      </c>
      <c r="H86" s="53" t="s">
        <v>2375</v>
      </c>
      <c r="I86" s="53">
        <v>1</v>
      </c>
      <c r="J86" s="53">
        <v>2</v>
      </c>
      <c r="K86" s="54" t="s">
        <v>2376</v>
      </c>
      <c r="L86" s="66" t="s">
        <v>2377</v>
      </c>
      <c r="M86" s="216" t="s">
        <v>1749</v>
      </c>
      <c r="N86" s="65">
        <v>7</v>
      </c>
      <c r="O86" s="210" t="s">
        <v>2378</v>
      </c>
      <c r="P86" s="66" t="s">
        <v>2379</v>
      </c>
      <c r="Q86" s="66" t="s">
        <v>2380</v>
      </c>
      <c r="R86" s="66" t="s">
        <v>2381</v>
      </c>
      <c r="S86" s="66" t="s">
        <v>2382</v>
      </c>
      <c r="T86" s="66" t="s">
        <v>2383</v>
      </c>
      <c r="U86" s="66" t="s">
        <v>2384</v>
      </c>
      <c r="V86" s="66" t="s">
        <v>86</v>
      </c>
      <c r="W86" s="66" t="s">
        <v>2385</v>
      </c>
      <c r="X86" s="66" t="s">
        <v>2386</v>
      </c>
      <c r="Y86" s="66" t="s">
        <v>2387</v>
      </c>
      <c r="Z86" s="52">
        <f t="shared" si="0"/>
        <v>2</v>
      </c>
      <c r="AA86" s="65">
        <v>2</v>
      </c>
      <c r="AB86" s="65">
        <v>3</v>
      </c>
      <c r="AC86" s="65">
        <v>4</v>
      </c>
      <c r="AD86" s="65">
        <v>1</v>
      </c>
      <c r="AE86" s="52">
        <f t="shared" si="1"/>
        <v>12</v>
      </c>
    </row>
    <row r="87" spans="1:31" ht="255" x14ac:dyDescent="0.25">
      <c r="A87" s="185" t="s">
        <v>817</v>
      </c>
      <c r="B87" s="52">
        <v>2008</v>
      </c>
      <c r="C87" s="53" t="s">
        <v>106</v>
      </c>
      <c r="D87" s="54" t="s">
        <v>818</v>
      </c>
      <c r="E87" s="54" t="s">
        <v>814</v>
      </c>
      <c r="F87" s="54" t="s">
        <v>819</v>
      </c>
      <c r="G87" s="54" t="s">
        <v>820</v>
      </c>
      <c r="H87" s="53" t="s">
        <v>2388</v>
      </c>
      <c r="I87" s="53">
        <v>1</v>
      </c>
      <c r="J87" s="53">
        <v>2</v>
      </c>
      <c r="K87" s="54" t="s">
        <v>2389</v>
      </c>
      <c r="L87" s="66" t="s">
        <v>2390</v>
      </c>
      <c r="M87" s="216" t="s">
        <v>1424</v>
      </c>
      <c r="N87" s="65">
        <v>1</v>
      </c>
      <c r="O87" s="210" t="s">
        <v>2391</v>
      </c>
      <c r="P87" s="66" t="s">
        <v>2392</v>
      </c>
      <c r="Q87" s="66" t="s">
        <v>2393</v>
      </c>
      <c r="R87" s="66" t="s">
        <v>2394</v>
      </c>
      <c r="S87" s="66" t="s">
        <v>2395</v>
      </c>
      <c r="T87" s="66" t="s">
        <v>2396</v>
      </c>
      <c r="U87" s="66" t="s">
        <v>2397</v>
      </c>
      <c r="V87" s="66" t="s">
        <v>2398</v>
      </c>
      <c r="W87" s="66" t="s">
        <v>2399</v>
      </c>
      <c r="X87" s="66" t="s">
        <v>1615</v>
      </c>
      <c r="Y87" s="66" t="s">
        <v>86</v>
      </c>
      <c r="Z87" s="52">
        <f t="shared" si="0"/>
        <v>2</v>
      </c>
      <c r="AA87" s="65">
        <v>3</v>
      </c>
      <c r="AB87" s="65">
        <v>4</v>
      </c>
      <c r="AC87" s="65">
        <v>4</v>
      </c>
      <c r="AD87" s="65">
        <v>3</v>
      </c>
      <c r="AE87" s="52">
        <f t="shared" si="1"/>
        <v>16</v>
      </c>
    </row>
    <row r="88" spans="1:31" ht="331.5" x14ac:dyDescent="0.25">
      <c r="A88" s="185" t="s">
        <v>828</v>
      </c>
      <c r="B88" s="52">
        <v>2008</v>
      </c>
      <c r="C88" s="53" t="s">
        <v>214</v>
      </c>
      <c r="D88" s="54" t="s">
        <v>829</v>
      </c>
      <c r="E88" s="54" t="s">
        <v>830</v>
      </c>
      <c r="F88" s="54" t="s">
        <v>831</v>
      </c>
      <c r="G88" s="54" t="s">
        <v>832</v>
      </c>
      <c r="H88" s="53" t="s">
        <v>2400</v>
      </c>
      <c r="I88" s="53">
        <v>1</v>
      </c>
      <c r="J88" s="53">
        <v>2</v>
      </c>
      <c r="K88" s="54" t="s">
        <v>86</v>
      </c>
      <c r="L88" s="66" t="s">
        <v>2401</v>
      </c>
      <c r="M88" s="216" t="s">
        <v>1416</v>
      </c>
      <c r="N88" s="65">
        <v>7</v>
      </c>
      <c r="O88" s="210" t="s">
        <v>2402</v>
      </c>
      <c r="P88" s="66" t="s">
        <v>2379</v>
      </c>
      <c r="Q88" s="66" t="s">
        <v>2403</v>
      </c>
      <c r="R88" s="66" t="s">
        <v>2404</v>
      </c>
      <c r="S88" s="66" t="s">
        <v>2405</v>
      </c>
      <c r="T88" s="66" t="s">
        <v>2406</v>
      </c>
      <c r="U88" s="66" t="s">
        <v>86</v>
      </c>
      <c r="V88" s="66" t="s">
        <v>86</v>
      </c>
      <c r="W88" s="66" t="s">
        <v>2407</v>
      </c>
      <c r="X88" s="66" t="s">
        <v>2408</v>
      </c>
      <c r="Y88" s="66" t="s">
        <v>2409</v>
      </c>
      <c r="Z88" s="52">
        <f t="shared" si="0"/>
        <v>1</v>
      </c>
      <c r="AA88" s="65">
        <v>2</v>
      </c>
      <c r="AB88" s="65">
        <v>3</v>
      </c>
      <c r="AC88" s="65">
        <v>4</v>
      </c>
      <c r="AD88" s="65">
        <v>1</v>
      </c>
      <c r="AE88" s="52">
        <f t="shared" si="1"/>
        <v>11</v>
      </c>
    </row>
    <row r="89" spans="1:31" ht="409.5" x14ac:dyDescent="0.25">
      <c r="A89" s="179" t="s">
        <v>833</v>
      </c>
      <c r="B89" s="52">
        <v>2008</v>
      </c>
      <c r="C89" s="53" t="s">
        <v>207</v>
      </c>
      <c r="D89" s="54" t="s">
        <v>834</v>
      </c>
      <c r="E89" s="54" t="s">
        <v>835</v>
      </c>
      <c r="F89" s="54" t="s">
        <v>836</v>
      </c>
      <c r="G89" s="54" t="s">
        <v>837</v>
      </c>
      <c r="H89" s="53" t="s">
        <v>2410</v>
      </c>
      <c r="I89" s="53">
        <v>1</v>
      </c>
      <c r="J89" s="53">
        <v>1</v>
      </c>
      <c r="K89" s="54" t="s">
        <v>2411</v>
      </c>
      <c r="L89" s="66" t="s">
        <v>2412</v>
      </c>
      <c r="M89" s="216" t="s">
        <v>1416</v>
      </c>
      <c r="N89" s="65">
        <v>3</v>
      </c>
      <c r="O89" s="210" t="s">
        <v>2413</v>
      </c>
      <c r="P89" s="66" t="s">
        <v>2414</v>
      </c>
      <c r="Q89" s="66" t="s">
        <v>2415</v>
      </c>
      <c r="R89" s="66" t="s">
        <v>2416</v>
      </c>
      <c r="S89" s="66" t="s">
        <v>1615</v>
      </c>
      <c r="T89" s="66" t="s">
        <v>86</v>
      </c>
      <c r="U89" s="66" t="s">
        <v>2417</v>
      </c>
      <c r="V89" s="66" t="s">
        <v>86</v>
      </c>
      <c r="W89" s="66" t="s">
        <v>2418</v>
      </c>
      <c r="X89" s="66" t="s">
        <v>1615</v>
      </c>
      <c r="Y89" s="66" t="s">
        <v>86</v>
      </c>
      <c r="Z89" s="52">
        <f t="shared" si="0"/>
        <v>2</v>
      </c>
      <c r="AA89" s="65">
        <v>3</v>
      </c>
      <c r="AB89" s="65">
        <v>4</v>
      </c>
      <c r="AC89" s="65">
        <v>4</v>
      </c>
      <c r="AD89" s="65">
        <v>3</v>
      </c>
      <c r="AE89" s="52">
        <f t="shared" si="1"/>
        <v>16</v>
      </c>
    </row>
    <row r="90" spans="1:31" ht="357" x14ac:dyDescent="0.25">
      <c r="A90" s="179" t="s">
        <v>838</v>
      </c>
      <c r="B90" s="52">
        <v>2008</v>
      </c>
      <c r="C90" s="53" t="s">
        <v>396</v>
      </c>
      <c r="D90" s="54" t="s">
        <v>839</v>
      </c>
      <c r="E90" s="54" t="s">
        <v>840</v>
      </c>
      <c r="F90" s="54" t="s">
        <v>841</v>
      </c>
      <c r="G90" s="54" t="s">
        <v>842</v>
      </c>
      <c r="H90" s="53" t="s">
        <v>2419</v>
      </c>
      <c r="I90" s="53">
        <v>2</v>
      </c>
      <c r="J90" s="53">
        <v>1</v>
      </c>
      <c r="K90" s="54" t="s">
        <v>2420</v>
      </c>
      <c r="L90" s="66" t="s">
        <v>2421</v>
      </c>
      <c r="M90" s="216" t="s">
        <v>1423</v>
      </c>
      <c r="N90" s="65">
        <v>3</v>
      </c>
      <c r="O90" s="210" t="s">
        <v>2422</v>
      </c>
      <c r="P90" s="66" t="s">
        <v>2423</v>
      </c>
      <c r="Q90" s="66" t="s">
        <v>2424</v>
      </c>
      <c r="R90" s="66" t="s">
        <v>86</v>
      </c>
      <c r="S90" s="66" t="s">
        <v>1615</v>
      </c>
      <c r="T90" s="66" t="s">
        <v>86</v>
      </c>
      <c r="U90" s="66" t="s">
        <v>2425</v>
      </c>
      <c r="V90" s="66" t="s">
        <v>86</v>
      </c>
      <c r="W90" s="66" t="s">
        <v>2426</v>
      </c>
      <c r="X90" s="66" t="s">
        <v>1615</v>
      </c>
      <c r="Y90" s="66" t="s">
        <v>86</v>
      </c>
      <c r="Z90" s="52">
        <f t="shared" si="0"/>
        <v>2</v>
      </c>
      <c r="AA90" s="65">
        <v>3</v>
      </c>
      <c r="AB90" s="65">
        <v>1</v>
      </c>
      <c r="AC90" s="65">
        <v>1</v>
      </c>
      <c r="AD90" s="65">
        <v>3</v>
      </c>
      <c r="AE90" s="52">
        <f t="shared" si="1"/>
        <v>10</v>
      </c>
    </row>
    <row r="91" spans="1:31" ht="409.5" x14ac:dyDescent="0.25">
      <c r="A91" s="179" t="s">
        <v>862</v>
      </c>
      <c r="B91" s="52">
        <v>2008</v>
      </c>
      <c r="C91" s="53" t="s">
        <v>207</v>
      </c>
      <c r="D91" s="54" t="s">
        <v>863</v>
      </c>
      <c r="E91" s="54" t="s">
        <v>864</v>
      </c>
      <c r="F91" s="54" t="s">
        <v>865</v>
      </c>
      <c r="G91" s="54" t="s">
        <v>2427</v>
      </c>
      <c r="H91" s="53" t="s">
        <v>2428</v>
      </c>
      <c r="I91" s="53">
        <v>1</v>
      </c>
      <c r="J91" s="53">
        <v>2</v>
      </c>
      <c r="K91" s="54" t="s">
        <v>2429</v>
      </c>
      <c r="L91" s="66" t="s">
        <v>2430</v>
      </c>
      <c r="M91" s="216" t="s">
        <v>2431</v>
      </c>
      <c r="N91" s="65">
        <v>3</v>
      </c>
      <c r="O91" s="210" t="s">
        <v>2432</v>
      </c>
      <c r="P91" s="66" t="s">
        <v>2433</v>
      </c>
      <c r="Q91" s="66" t="s">
        <v>2434</v>
      </c>
      <c r="R91" s="66" t="s">
        <v>2435</v>
      </c>
      <c r="S91" s="66" t="s">
        <v>1615</v>
      </c>
      <c r="T91" s="66" t="s">
        <v>2436</v>
      </c>
      <c r="U91" s="66" t="s">
        <v>2437</v>
      </c>
      <c r="V91" s="66" t="s">
        <v>2438</v>
      </c>
      <c r="W91" s="66" t="s">
        <v>2439</v>
      </c>
      <c r="X91" s="66" t="s">
        <v>1615</v>
      </c>
      <c r="Y91" s="66" t="s">
        <v>86</v>
      </c>
      <c r="Z91" s="52">
        <f t="shared" si="0"/>
        <v>2</v>
      </c>
      <c r="AA91" s="65">
        <v>3</v>
      </c>
      <c r="AB91" s="65">
        <v>5</v>
      </c>
      <c r="AC91" s="65">
        <v>4</v>
      </c>
      <c r="AD91" s="65">
        <v>3</v>
      </c>
      <c r="AE91" s="52">
        <f t="shared" si="1"/>
        <v>17</v>
      </c>
    </row>
    <row r="92" spans="1:31" ht="306" x14ac:dyDescent="0.25">
      <c r="A92" s="179" t="s">
        <v>867</v>
      </c>
      <c r="B92" s="52">
        <v>2008</v>
      </c>
      <c r="C92" s="53" t="s">
        <v>89</v>
      </c>
      <c r="D92" s="54" t="s">
        <v>868</v>
      </c>
      <c r="E92" s="54" t="s">
        <v>869</v>
      </c>
      <c r="F92" s="54" t="s">
        <v>870</v>
      </c>
      <c r="G92" s="54" t="s">
        <v>871</v>
      </c>
      <c r="H92" s="53" t="s">
        <v>2440</v>
      </c>
      <c r="I92" s="53">
        <v>2</v>
      </c>
      <c r="J92" s="53">
        <v>1</v>
      </c>
      <c r="K92" s="54" t="s">
        <v>86</v>
      </c>
      <c r="L92" s="66" t="s">
        <v>2441</v>
      </c>
      <c r="M92" s="216" t="s">
        <v>1424</v>
      </c>
      <c r="N92" s="65">
        <v>1</v>
      </c>
      <c r="O92" s="210" t="s">
        <v>1478</v>
      </c>
      <c r="P92" s="66" t="s">
        <v>2442</v>
      </c>
      <c r="Q92" s="66" t="s">
        <v>2443</v>
      </c>
      <c r="R92" s="66" t="s">
        <v>2444</v>
      </c>
      <c r="S92" s="66" t="s">
        <v>2445</v>
      </c>
      <c r="T92" s="66" t="s">
        <v>2446</v>
      </c>
      <c r="U92" s="66" t="s">
        <v>2447</v>
      </c>
      <c r="V92" s="66" t="s">
        <v>2438</v>
      </c>
      <c r="W92" s="66" t="s">
        <v>2448</v>
      </c>
      <c r="X92" s="66" t="s">
        <v>1615</v>
      </c>
      <c r="Y92" s="66" t="s">
        <v>86</v>
      </c>
      <c r="Z92" s="52">
        <f t="shared" si="0"/>
        <v>1</v>
      </c>
      <c r="AA92" s="65">
        <v>3</v>
      </c>
      <c r="AB92" s="65">
        <v>5</v>
      </c>
      <c r="AC92" s="65">
        <v>4</v>
      </c>
      <c r="AD92" s="65">
        <v>3</v>
      </c>
      <c r="AE92" s="52">
        <f t="shared" si="1"/>
        <v>16</v>
      </c>
    </row>
    <row r="93" spans="1:31" ht="409.5" x14ac:dyDescent="0.25">
      <c r="A93" s="179" t="s">
        <v>1522</v>
      </c>
      <c r="B93" s="52">
        <v>2008</v>
      </c>
      <c r="C93" s="53" t="s">
        <v>146</v>
      </c>
      <c r="D93" s="54" t="s">
        <v>872</v>
      </c>
      <c r="E93" s="54" t="s">
        <v>873</v>
      </c>
      <c r="F93" s="54" t="s">
        <v>874</v>
      </c>
      <c r="G93" s="54" t="s">
        <v>875</v>
      </c>
      <c r="H93" s="53" t="s">
        <v>2449</v>
      </c>
      <c r="I93" s="53">
        <v>2</v>
      </c>
      <c r="J93" s="53">
        <v>1</v>
      </c>
      <c r="K93" s="54" t="s">
        <v>2450</v>
      </c>
      <c r="L93" s="66" t="s">
        <v>2451</v>
      </c>
      <c r="M93" s="216" t="s">
        <v>1424</v>
      </c>
      <c r="N93" s="65" t="s">
        <v>86</v>
      </c>
      <c r="O93" s="210" t="s">
        <v>2452</v>
      </c>
      <c r="P93" s="66" t="s">
        <v>2453</v>
      </c>
      <c r="Q93" s="66" t="s">
        <v>2454</v>
      </c>
      <c r="R93" s="66" t="s">
        <v>2455</v>
      </c>
      <c r="S93" s="66" t="s">
        <v>2456</v>
      </c>
      <c r="T93" s="66" t="s">
        <v>2457</v>
      </c>
      <c r="U93" s="66" t="s">
        <v>2458</v>
      </c>
      <c r="V93" s="66" t="s">
        <v>86</v>
      </c>
      <c r="W93" s="66" t="s">
        <v>2459</v>
      </c>
      <c r="X93" s="66" t="s">
        <v>1615</v>
      </c>
      <c r="Y93" s="66" t="s">
        <v>86</v>
      </c>
      <c r="Z93" s="52">
        <f t="shared" si="0"/>
        <v>2</v>
      </c>
      <c r="AA93" s="65">
        <v>3</v>
      </c>
      <c r="AB93" s="65">
        <v>4</v>
      </c>
      <c r="AC93" s="65">
        <v>4</v>
      </c>
      <c r="AD93" s="65">
        <v>3</v>
      </c>
      <c r="AE93" s="52">
        <f t="shared" si="1"/>
        <v>16</v>
      </c>
    </row>
    <row r="94" spans="1:31" ht="280.5" x14ac:dyDescent="0.25">
      <c r="A94" s="179" t="s">
        <v>1525</v>
      </c>
      <c r="B94" s="52">
        <v>2008</v>
      </c>
      <c r="C94" s="53" t="s">
        <v>125</v>
      </c>
      <c r="D94" s="54" t="s">
        <v>876</v>
      </c>
      <c r="E94" s="54" t="s">
        <v>877</v>
      </c>
      <c r="F94" s="54" t="s">
        <v>878</v>
      </c>
      <c r="G94" s="54" t="s">
        <v>879</v>
      </c>
      <c r="H94" s="53" t="s">
        <v>2460</v>
      </c>
      <c r="I94" s="53">
        <v>1</v>
      </c>
      <c r="J94" s="53"/>
      <c r="K94" s="54" t="s">
        <v>2450</v>
      </c>
      <c r="L94" s="66" t="s">
        <v>2461</v>
      </c>
      <c r="M94" s="216" t="s">
        <v>1425</v>
      </c>
      <c r="N94" s="65"/>
      <c r="O94" s="210" t="s">
        <v>2462</v>
      </c>
      <c r="P94" s="66" t="s">
        <v>2453</v>
      </c>
      <c r="Q94" s="66" t="s">
        <v>2463</v>
      </c>
      <c r="R94" s="66" t="s">
        <v>2464</v>
      </c>
      <c r="S94" s="66" t="s">
        <v>2465</v>
      </c>
      <c r="T94" s="66" t="s">
        <v>2466</v>
      </c>
      <c r="U94" s="66" t="s">
        <v>2467</v>
      </c>
      <c r="V94" s="66" t="s">
        <v>2468</v>
      </c>
      <c r="W94" s="66" t="s">
        <v>2469</v>
      </c>
      <c r="X94" s="66" t="s">
        <v>1615</v>
      </c>
      <c r="Y94" s="66" t="s">
        <v>86</v>
      </c>
      <c r="Z94" s="52">
        <f t="shared" si="0"/>
        <v>2</v>
      </c>
      <c r="AA94" s="65">
        <v>3</v>
      </c>
      <c r="AB94" s="65">
        <v>4</v>
      </c>
      <c r="AC94" s="65">
        <v>4</v>
      </c>
      <c r="AD94" s="65">
        <v>3</v>
      </c>
      <c r="AE94" s="52">
        <f t="shared" si="1"/>
        <v>16</v>
      </c>
    </row>
    <row r="95" spans="1:31" ht="382.5" x14ac:dyDescent="0.25">
      <c r="A95" s="179" t="s">
        <v>1527</v>
      </c>
      <c r="B95" s="52">
        <v>2008</v>
      </c>
      <c r="C95" s="53" t="s">
        <v>611</v>
      </c>
      <c r="D95" s="54" t="s">
        <v>886</v>
      </c>
      <c r="E95" s="54" t="s">
        <v>887</v>
      </c>
      <c r="F95" s="54" t="s">
        <v>888</v>
      </c>
      <c r="G95" s="54" t="s">
        <v>889</v>
      </c>
      <c r="H95" s="53" t="s">
        <v>2470</v>
      </c>
      <c r="I95" s="53">
        <v>1</v>
      </c>
      <c r="J95" s="53"/>
      <c r="K95" s="54" t="s">
        <v>2471</v>
      </c>
      <c r="L95" s="66" t="s">
        <v>2472</v>
      </c>
      <c r="M95" s="216" t="s">
        <v>1424</v>
      </c>
      <c r="N95" s="65"/>
      <c r="O95" s="210" t="s">
        <v>2473</v>
      </c>
      <c r="P95" s="66" t="s">
        <v>2474</v>
      </c>
      <c r="Q95" s="66" t="s">
        <v>2475</v>
      </c>
      <c r="R95" s="66" t="s">
        <v>2476</v>
      </c>
      <c r="S95" s="66" t="s">
        <v>2477</v>
      </c>
      <c r="T95" s="66" t="s">
        <v>2478</v>
      </c>
      <c r="U95" s="66" t="s">
        <v>2479</v>
      </c>
      <c r="V95" s="66" t="s">
        <v>86</v>
      </c>
      <c r="W95" s="66" t="s">
        <v>2480</v>
      </c>
      <c r="X95" s="66" t="s">
        <v>1615</v>
      </c>
      <c r="Y95" s="66" t="s">
        <v>86</v>
      </c>
      <c r="Z95" s="52">
        <f t="shared" si="0"/>
        <v>2</v>
      </c>
      <c r="AA95" s="65">
        <v>3</v>
      </c>
      <c r="AB95" s="65">
        <v>5</v>
      </c>
      <c r="AC95" s="65">
        <v>4</v>
      </c>
      <c r="AD95" s="65">
        <v>3</v>
      </c>
      <c r="AE95" s="52">
        <f t="shared" si="1"/>
        <v>17</v>
      </c>
    </row>
    <row r="96" spans="1:31" ht="293.25" x14ac:dyDescent="0.25">
      <c r="A96" s="179" t="s">
        <v>890</v>
      </c>
      <c r="B96" s="52">
        <v>2008</v>
      </c>
      <c r="C96" s="53" t="s">
        <v>891</v>
      </c>
      <c r="D96" s="54" t="s">
        <v>2481</v>
      </c>
      <c r="E96" s="54" t="s">
        <v>893</v>
      </c>
      <c r="F96" s="54" t="s">
        <v>894</v>
      </c>
      <c r="G96" s="54" t="s">
        <v>895</v>
      </c>
      <c r="H96" s="53" t="s">
        <v>2482</v>
      </c>
      <c r="I96" s="53">
        <v>2</v>
      </c>
      <c r="J96" s="53">
        <v>1</v>
      </c>
      <c r="K96" s="54" t="s">
        <v>2483</v>
      </c>
      <c r="L96" s="66" t="s">
        <v>2484</v>
      </c>
      <c r="M96" s="216" t="s">
        <v>1424</v>
      </c>
      <c r="N96" s="65">
        <v>1</v>
      </c>
      <c r="O96" s="210" t="s">
        <v>2485</v>
      </c>
      <c r="P96" s="66" t="s">
        <v>2486</v>
      </c>
      <c r="Q96" s="66" t="s">
        <v>2487</v>
      </c>
      <c r="R96" s="66" t="s">
        <v>2488</v>
      </c>
      <c r="S96" s="66" t="s">
        <v>2489</v>
      </c>
      <c r="T96" s="66" t="s">
        <v>2490</v>
      </c>
      <c r="U96" s="66" t="s">
        <v>2491</v>
      </c>
      <c r="V96" s="66" t="s">
        <v>2492</v>
      </c>
      <c r="W96" s="66" t="s">
        <v>2493</v>
      </c>
      <c r="X96" s="66" t="s">
        <v>2494</v>
      </c>
      <c r="Y96" s="66" t="s">
        <v>2495</v>
      </c>
      <c r="Z96" s="52">
        <f t="shared" si="0"/>
        <v>2</v>
      </c>
      <c r="AA96" s="65">
        <v>3</v>
      </c>
      <c r="AB96" s="65">
        <v>5</v>
      </c>
      <c r="AC96" s="65">
        <v>4</v>
      </c>
      <c r="AD96" s="65">
        <v>5</v>
      </c>
      <c r="AE96" s="52">
        <f t="shared" si="1"/>
        <v>19</v>
      </c>
    </row>
    <row r="97" spans="1:31" ht="191.25" x14ac:dyDescent="0.25">
      <c r="A97" s="180" t="s">
        <v>925</v>
      </c>
      <c r="B97" s="204">
        <v>2008</v>
      </c>
      <c r="C97" s="181" t="s">
        <v>138</v>
      </c>
      <c r="D97" s="182" t="s">
        <v>926</v>
      </c>
      <c r="E97" s="182" t="s">
        <v>927</v>
      </c>
      <c r="F97" s="182" t="s">
        <v>928</v>
      </c>
      <c r="G97" s="182" t="s">
        <v>929</v>
      </c>
      <c r="H97" s="181" t="s">
        <v>2496</v>
      </c>
      <c r="I97" s="181">
        <v>2</v>
      </c>
      <c r="J97" s="181">
        <v>1</v>
      </c>
      <c r="K97" s="182" t="s">
        <v>86</v>
      </c>
      <c r="L97" s="66" t="s">
        <v>2497</v>
      </c>
      <c r="M97" s="216" t="s">
        <v>1420</v>
      </c>
      <c r="N97" s="65">
        <v>1</v>
      </c>
      <c r="O97" s="226" t="s">
        <v>2498</v>
      </c>
      <c r="P97" s="188" t="s">
        <v>2499</v>
      </c>
      <c r="Q97" s="66" t="s">
        <v>2500</v>
      </c>
      <c r="R97" s="66" t="s">
        <v>86</v>
      </c>
      <c r="S97" s="188" t="s">
        <v>1615</v>
      </c>
      <c r="T97" s="188" t="s">
        <v>2501</v>
      </c>
      <c r="U97" s="188" t="s">
        <v>2502</v>
      </c>
      <c r="V97" s="188" t="s">
        <v>86</v>
      </c>
      <c r="W97" s="188" t="s">
        <v>2503</v>
      </c>
      <c r="X97" s="188" t="s">
        <v>2504</v>
      </c>
      <c r="Y97" s="188" t="s">
        <v>86</v>
      </c>
      <c r="Z97" s="52">
        <f t="shared" si="0"/>
        <v>1</v>
      </c>
      <c r="AA97" s="65">
        <v>3</v>
      </c>
      <c r="AB97" s="65">
        <v>1</v>
      </c>
      <c r="AC97" s="65">
        <v>1</v>
      </c>
      <c r="AD97" s="65">
        <v>6</v>
      </c>
      <c r="AE97" s="52">
        <f t="shared" si="1"/>
        <v>12</v>
      </c>
    </row>
    <row r="98" spans="1:31" ht="127.5" x14ac:dyDescent="0.25">
      <c r="A98" s="180" t="s">
        <v>925</v>
      </c>
      <c r="B98" s="52">
        <v>2008</v>
      </c>
      <c r="C98" s="53" t="s">
        <v>138</v>
      </c>
      <c r="D98" s="54" t="s">
        <v>926</v>
      </c>
      <c r="E98" s="54" t="s">
        <v>927</v>
      </c>
      <c r="F98" s="54" t="s">
        <v>928</v>
      </c>
      <c r="G98" s="54" t="s">
        <v>929</v>
      </c>
      <c r="H98" s="53" t="s">
        <v>2496</v>
      </c>
      <c r="I98" s="53">
        <v>2</v>
      </c>
      <c r="J98" s="53">
        <v>1</v>
      </c>
      <c r="K98" s="54" t="s">
        <v>86</v>
      </c>
      <c r="L98" s="66" t="s">
        <v>2505</v>
      </c>
      <c r="M98" s="216" t="s">
        <v>2506</v>
      </c>
      <c r="N98" s="65">
        <v>4</v>
      </c>
      <c r="O98" s="226" t="s">
        <v>2498</v>
      </c>
      <c r="P98" s="188" t="s">
        <v>2499</v>
      </c>
      <c r="Q98" s="66" t="s">
        <v>2507</v>
      </c>
      <c r="R98" s="66" t="s">
        <v>86</v>
      </c>
      <c r="S98" s="66" t="s">
        <v>1615</v>
      </c>
      <c r="T98" s="66" t="s">
        <v>2501</v>
      </c>
      <c r="U98" s="66" t="s">
        <v>2502</v>
      </c>
      <c r="V98" s="66" t="s">
        <v>86</v>
      </c>
      <c r="W98" s="66" t="s">
        <v>2503</v>
      </c>
      <c r="X98" s="66" t="s">
        <v>2504</v>
      </c>
      <c r="Y98" s="66" t="s">
        <v>86</v>
      </c>
      <c r="Z98" s="52">
        <f t="shared" si="0"/>
        <v>1</v>
      </c>
      <c r="AA98" s="65">
        <v>3</v>
      </c>
      <c r="AB98" s="65">
        <v>1</v>
      </c>
      <c r="AC98" s="65">
        <v>1</v>
      </c>
      <c r="AD98" s="65">
        <v>6</v>
      </c>
      <c r="AE98" s="52">
        <f t="shared" si="1"/>
        <v>12</v>
      </c>
    </row>
    <row r="99" spans="1:31" ht="306" x14ac:dyDescent="0.25">
      <c r="A99" s="185" t="s">
        <v>942</v>
      </c>
      <c r="B99" s="52">
        <v>2007</v>
      </c>
      <c r="C99" s="53" t="s">
        <v>396</v>
      </c>
      <c r="D99" s="54" t="s">
        <v>943</v>
      </c>
      <c r="E99" s="54" t="s">
        <v>944</v>
      </c>
      <c r="F99" s="54" t="s">
        <v>945</v>
      </c>
      <c r="G99" s="54" t="s">
        <v>2508</v>
      </c>
      <c r="H99" s="53" t="s">
        <v>2509</v>
      </c>
      <c r="I99" s="53">
        <v>1</v>
      </c>
      <c r="J99" s="53">
        <v>1</v>
      </c>
      <c r="K99" s="54" t="s">
        <v>86</v>
      </c>
      <c r="L99" s="66" t="s">
        <v>2510</v>
      </c>
      <c r="M99" s="216" t="s">
        <v>1768</v>
      </c>
      <c r="N99" s="65">
        <v>1</v>
      </c>
      <c r="O99" s="210" t="s">
        <v>2511</v>
      </c>
      <c r="P99" s="66" t="s">
        <v>2512</v>
      </c>
      <c r="Q99" s="66" t="s">
        <v>2513</v>
      </c>
      <c r="R99" s="66" t="s">
        <v>2514</v>
      </c>
      <c r="S99" s="66" t="s">
        <v>2515</v>
      </c>
      <c r="T99" s="66" t="s">
        <v>2516</v>
      </c>
      <c r="U99" s="66" t="s">
        <v>2517</v>
      </c>
      <c r="V99" s="66" t="s">
        <v>2518</v>
      </c>
      <c r="W99" s="66" t="s">
        <v>2519</v>
      </c>
      <c r="X99" s="66" t="s">
        <v>1615</v>
      </c>
      <c r="Y99" s="66" t="s">
        <v>86</v>
      </c>
      <c r="Z99" s="52">
        <f t="shared" si="0"/>
        <v>1</v>
      </c>
      <c r="AA99" s="65">
        <v>3</v>
      </c>
      <c r="AB99" s="65">
        <v>5</v>
      </c>
      <c r="AC99" s="65">
        <v>4</v>
      </c>
      <c r="AD99" s="65">
        <v>3</v>
      </c>
      <c r="AE99" s="52">
        <f t="shared" si="1"/>
        <v>16</v>
      </c>
    </row>
    <row r="100" spans="1:31" ht="216.75" x14ac:dyDescent="0.25">
      <c r="A100" s="179" t="s">
        <v>972</v>
      </c>
      <c r="B100" s="52">
        <v>2007</v>
      </c>
      <c r="C100" s="53" t="s">
        <v>106</v>
      </c>
      <c r="D100" s="54" t="s">
        <v>973</v>
      </c>
      <c r="E100" s="54" t="s">
        <v>974</v>
      </c>
      <c r="F100" s="54" t="s">
        <v>975</v>
      </c>
      <c r="G100" s="54" t="s">
        <v>976</v>
      </c>
      <c r="H100" s="53" t="s">
        <v>2520</v>
      </c>
      <c r="I100" s="53">
        <v>2</v>
      </c>
      <c r="J100" s="53">
        <v>2</v>
      </c>
      <c r="K100" s="54" t="s">
        <v>86</v>
      </c>
      <c r="L100" s="66" t="s">
        <v>2521</v>
      </c>
      <c r="M100" s="216" t="s">
        <v>1424</v>
      </c>
      <c r="N100" s="65">
        <v>6</v>
      </c>
      <c r="O100" s="210" t="s">
        <v>2522</v>
      </c>
      <c r="P100" s="66" t="s">
        <v>2523</v>
      </c>
      <c r="Q100" s="66" t="s">
        <v>2524</v>
      </c>
      <c r="R100" s="66" t="s">
        <v>2525</v>
      </c>
      <c r="S100" s="66" t="s">
        <v>1615</v>
      </c>
      <c r="T100" s="66" t="s">
        <v>2526</v>
      </c>
      <c r="U100" s="66" t="s">
        <v>2527</v>
      </c>
      <c r="V100" s="66" t="s">
        <v>2528</v>
      </c>
      <c r="W100" s="66" t="s">
        <v>2529</v>
      </c>
      <c r="X100" s="66" t="s">
        <v>2530</v>
      </c>
      <c r="Y100" s="66" t="s">
        <v>2531</v>
      </c>
      <c r="Z100" s="52">
        <f t="shared" si="0"/>
        <v>1</v>
      </c>
      <c r="AA100" s="65">
        <v>2</v>
      </c>
      <c r="AB100" s="65">
        <v>3</v>
      </c>
      <c r="AC100" s="65">
        <v>4</v>
      </c>
      <c r="AD100" s="65">
        <v>1</v>
      </c>
      <c r="AE100" s="52">
        <f t="shared" si="1"/>
        <v>11</v>
      </c>
    </row>
    <row r="101" spans="1:31" ht="280.5" x14ac:dyDescent="0.25">
      <c r="A101" s="179" t="s">
        <v>977</v>
      </c>
      <c r="B101" s="52">
        <v>2007</v>
      </c>
      <c r="C101" s="53" t="s">
        <v>954</v>
      </c>
      <c r="D101" s="54" t="s">
        <v>978</v>
      </c>
      <c r="E101" s="54" t="s">
        <v>979</v>
      </c>
      <c r="F101" s="54" t="s">
        <v>980</v>
      </c>
      <c r="G101" s="54" t="s">
        <v>981</v>
      </c>
      <c r="H101" s="53" t="s">
        <v>2532</v>
      </c>
      <c r="I101" s="53">
        <v>1</v>
      </c>
      <c r="J101" s="53"/>
      <c r="K101" s="54" t="s">
        <v>2533</v>
      </c>
      <c r="L101" s="66" t="s">
        <v>2534</v>
      </c>
      <c r="M101" s="216" t="s">
        <v>1424</v>
      </c>
      <c r="N101" s="65"/>
      <c r="O101" s="210" t="s">
        <v>2535</v>
      </c>
      <c r="P101" s="66" t="s">
        <v>2536</v>
      </c>
      <c r="Q101" s="66" t="s">
        <v>2537</v>
      </c>
      <c r="R101" s="66" t="s">
        <v>2538</v>
      </c>
      <c r="S101" s="66" t="s">
        <v>1615</v>
      </c>
      <c r="T101" s="66" t="s">
        <v>2539</v>
      </c>
      <c r="U101" s="66" t="s">
        <v>1745</v>
      </c>
      <c r="V101" s="66" t="s">
        <v>86</v>
      </c>
      <c r="W101" s="66" t="s">
        <v>2540</v>
      </c>
      <c r="X101" s="66" t="s">
        <v>1615</v>
      </c>
      <c r="Y101" s="66" t="s">
        <v>86</v>
      </c>
      <c r="Z101" s="52">
        <f t="shared" si="0"/>
        <v>2</v>
      </c>
      <c r="AA101" s="65">
        <v>3</v>
      </c>
      <c r="AB101" s="65">
        <v>2</v>
      </c>
      <c r="AC101" s="65">
        <v>4</v>
      </c>
      <c r="AD101" s="65">
        <v>3</v>
      </c>
      <c r="AE101" s="52">
        <f t="shared" si="1"/>
        <v>14</v>
      </c>
    </row>
    <row r="102" spans="1:31" ht="409.5" x14ac:dyDescent="0.25">
      <c r="A102" s="179" t="s">
        <v>982</v>
      </c>
      <c r="B102" s="52">
        <v>2007</v>
      </c>
      <c r="C102" s="53" t="s">
        <v>106</v>
      </c>
      <c r="D102" s="54" t="s">
        <v>983</v>
      </c>
      <c r="E102" s="54" t="s">
        <v>984</v>
      </c>
      <c r="F102" s="54" t="s">
        <v>985</v>
      </c>
      <c r="G102" s="54" t="s">
        <v>986</v>
      </c>
      <c r="H102" s="53" t="s">
        <v>2541</v>
      </c>
      <c r="I102" s="53">
        <v>2</v>
      </c>
      <c r="J102" s="53">
        <v>1</v>
      </c>
      <c r="K102" s="54" t="s">
        <v>86</v>
      </c>
      <c r="L102" s="66" t="s">
        <v>2542</v>
      </c>
      <c r="M102" s="216" t="s">
        <v>1417</v>
      </c>
      <c r="N102" s="65">
        <v>4</v>
      </c>
      <c r="O102" s="210" t="s">
        <v>1540</v>
      </c>
      <c r="P102" s="66" t="s">
        <v>2543</v>
      </c>
      <c r="Q102" s="66" t="s">
        <v>2544</v>
      </c>
      <c r="R102" s="66" t="s">
        <v>2545</v>
      </c>
      <c r="S102" s="66" t="s">
        <v>2546</v>
      </c>
      <c r="T102" s="66" t="s">
        <v>2547</v>
      </c>
      <c r="U102" s="66" t="s">
        <v>2548</v>
      </c>
      <c r="V102" s="66" t="s">
        <v>86</v>
      </c>
      <c r="W102" s="66" t="s">
        <v>2549</v>
      </c>
      <c r="X102" s="66" t="s">
        <v>2550</v>
      </c>
      <c r="Y102" s="66" t="s">
        <v>86</v>
      </c>
      <c r="Z102" s="52">
        <f t="shared" si="0"/>
        <v>1</v>
      </c>
      <c r="AA102" s="65">
        <v>2</v>
      </c>
      <c r="AB102" s="65">
        <v>4</v>
      </c>
      <c r="AC102" s="65">
        <v>4</v>
      </c>
      <c r="AD102" s="65">
        <v>3</v>
      </c>
      <c r="AE102" s="52">
        <f t="shared" si="1"/>
        <v>14</v>
      </c>
    </row>
    <row r="103" spans="1:31" ht="255" x14ac:dyDescent="0.25">
      <c r="A103" s="179" t="s">
        <v>987</v>
      </c>
      <c r="B103" s="52">
        <v>2007</v>
      </c>
      <c r="C103" s="53" t="s">
        <v>106</v>
      </c>
      <c r="D103" s="54" t="s">
        <v>988</v>
      </c>
      <c r="E103" s="54" t="s">
        <v>989</v>
      </c>
      <c r="F103" s="54" t="s">
        <v>990</v>
      </c>
      <c r="G103" s="54" t="s">
        <v>991</v>
      </c>
      <c r="H103" s="53" t="s">
        <v>2551</v>
      </c>
      <c r="I103" s="53">
        <v>1</v>
      </c>
      <c r="J103" s="53">
        <v>2</v>
      </c>
      <c r="K103" s="54" t="s">
        <v>86</v>
      </c>
      <c r="L103" s="66" t="s">
        <v>2552</v>
      </c>
      <c r="M103" s="216" t="s">
        <v>1416</v>
      </c>
      <c r="N103" s="65">
        <v>5</v>
      </c>
      <c r="O103" s="210" t="s">
        <v>2553</v>
      </c>
      <c r="P103" s="66" t="s">
        <v>2554</v>
      </c>
      <c r="Q103" s="66" t="s">
        <v>2555</v>
      </c>
      <c r="R103" s="66" t="s">
        <v>2556</v>
      </c>
      <c r="S103" s="66" t="s">
        <v>1615</v>
      </c>
      <c r="T103" s="66" t="s">
        <v>2557</v>
      </c>
      <c r="U103" s="66" t="s">
        <v>2558</v>
      </c>
      <c r="V103" s="66" t="s">
        <v>86</v>
      </c>
      <c r="W103" s="66" t="s">
        <v>2559</v>
      </c>
      <c r="X103" s="66" t="s">
        <v>2560</v>
      </c>
      <c r="Y103" s="66" t="s">
        <v>86</v>
      </c>
      <c r="Z103" s="52">
        <f t="shared" si="0"/>
        <v>1</v>
      </c>
      <c r="AA103" s="65">
        <v>2</v>
      </c>
      <c r="AB103" s="65">
        <v>3</v>
      </c>
      <c r="AC103" s="65">
        <v>4</v>
      </c>
      <c r="AD103" s="65">
        <v>1</v>
      </c>
      <c r="AE103" s="52">
        <f t="shared" si="1"/>
        <v>11</v>
      </c>
    </row>
    <row r="104" spans="1:31" ht="255" x14ac:dyDescent="0.25">
      <c r="A104" s="179" t="s">
        <v>997</v>
      </c>
      <c r="B104" s="52">
        <v>2007</v>
      </c>
      <c r="C104" s="53" t="s">
        <v>998</v>
      </c>
      <c r="D104" s="54" t="s">
        <v>999</v>
      </c>
      <c r="E104" s="54" t="s">
        <v>1000</v>
      </c>
      <c r="F104" s="54" t="s">
        <v>1001</v>
      </c>
      <c r="G104" s="54" t="s">
        <v>1002</v>
      </c>
      <c r="H104" s="53" t="s">
        <v>2561</v>
      </c>
      <c r="I104" s="53">
        <v>2</v>
      </c>
      <c r="J104" s="53">
        <v>1</v>
      </c>
      <c r="K104" s="54" t="s">
        <v>86</v>
      </c>
      <c r="L104" s="66" t="s">
        <v>2562</v>
      </c>
      <c r="M104" s="216" t="s">
        <v>1413</v>
      </c>
      <c r="N104" s="65">
        <v>3</v>
      </c>
      <c r="O104" s="210" t="s">
        <v>2563</v>
      </c>
      <c r="P104" s="66" t="s">
        <v>2564</v>
      </c>
      <c r="Q104" s="66" t="s">
        <v>2565</v>
      </c>
      <c r="R104" s="66" t="s">
        <v>2566</v>
      </c>
      <c r="S104" s="66" t="s">
        <v>1615</v>
      </c>
      <c r="T104" s="66" t="s">
        <v>86</v>
      </c>
      <c r="U104" s="66" t="s">
        <v>2567</v>
      </c>
      <c r="V104" s="66" t="s">
        <v>86</v>
      </c>
      <c r="W104" s="66" t="s">
        <v>2568</v>
      </c>
      <c r="X104" s="66" t="s">
        <v>1615</v>
      </c>
      <c r="Y104" s="66" t="s">
        <v>86</v>
      </c>
      <c r="Z104" s="52">
        <f t="shared" si="0"/>
        <v>1</v>
      </c>
      <c r="AA104" s="65">
        <v>3</v>
      </c>
      <c r="AB104" s="65">
        <v>2</v>
      </c>
      <c r="AC104" s="65">
        <v>1</v>
      </c>
      <c r="AD104" s="65">
        <v>3</v>
      </c>
      <c r="AE104" s="52">
        <f t="shared" si="1"/>
        <v>10</v>
      </c>
    </row>
    <row r="105" spans="1:31" ht="357" x14ac:dyDescent="0.25">
      <c r="A105" s="179" t="s">
        <v>1019</v>
      </c>
      <c r="B105" s="52">
        <v>2007</v>
      </c>
      <c r="C105" s="53" t="s">
        <v>396</v>
      </c>
      <c r="D105" s="54" t="s">
        <v>1020</v>
      </c>
      <c r="E105" s="54" t="s">
        <v>1021</v>
      </c>
      <c r="F105" s="54" t="s">
        <v>1022</v>
      </c>
      <c r="G105" s="54" t="s">
        <v>1023</v>
      </c>
      <c r="H105" s="53" t="s">
        <v>2569</v>
      </c>
      <c r="I105" s="53">
        <v>2</v>
      </c>
      <c r="J105" s="53">
        <v>2</v>
      </c>
      <c r="K105" s="54" t="s">
        <v>86</v>
      </c>
      <c r="L105" s="66" t="s">
        <v>2570</v>
      </c>
      <c r="M105" s="216" t="s">
        <v>1416</v>
      </c>
      <c r="N105" s="65">
        <v>7</v>
      </c>
      <c r="O105" s="210" t="s">
        <v>2571</v>
      </c>
      <c r="P105" s="66" t="s">
        <v>1745</v>
      </c>
      <c r="Q105" s="66" t="s">
        <v>2572</v>
      </c>
      <c r="R105" s="66" t="s">
        <v>2573</v>
      </c>
      <c r="S105" s="66" t="s">
        <v>1615</v>
      </c>
      <c r="T105" s="66" t="s">
        <v>2574</v>
      </c>
      <c r="U105" s="66" t="s">
        <v>86</v>
      </c>
      <c r="V105" s="66" t="s">
        <v>86</v>
      </c>
      <c r="W105" s="66" t="s">
        <v>2575</v>
      </c>
      <c r="X105" s="66" t="s">
        <v>2576</v>
      </c>
      <c r="Y105" s="66" t="s">
        <v>86</v>
      </c>
      <c r="Z105" s="52">
        <f t="shared" si="0"/>
        <v>1</v>
      </c>
      <c r="AA105" s="65">
        <v>1</v>
      </c>
      <c r="AB105" s="65">
        <v>1</v>
      </c>
      <c r="AC105" s="65">
        <v>1</v>
      </c>
      <c r="AD105" s="65">
        <v>1</v>
      </c>
      <c r="AE105" s="52">
        <f t="shared" si="1"/>
        <v>5</v>
      </c>
    </row>
    <row r="106" spans="1:31" ht="409.5" x14ac:dyDescent="0.25">
      <c r="A106" s="179" t="s">
        <v>1029</v>
      </c>
      <c r="B106" s="52">
        <v>2007</v>
      </c>
      <c r="C106" s="53" t="s">
        <v>125</v>
      </c>
      <c r="D106" s="54" t="s">
        <v>1030</v>
      </c>
      <c r="E106" s="54" t="s">
        <v>1031</v>
      </c>
      <c r="F106" s="54" t="s">
        <v>1032</v>
      </c>
      <c r="G106" s="54" t="s">
        <v>1033</v>
      </c>
      <c r="H106" s="53" t="s">
        <v>2577</v>
      </c>
      <c r="I106" s="53">
        <v>1</v>
      </c>
      <c r="J106" s="53"/>
      <c r="K106" s="54" t="s">
        <v>86</v>
      </c>
      <c r="L106" s="66" t="s">
        <v>2578</v>
      </c>
      <c r="M106" s="54" t="s">
        <v>1421</v>
      </c>
      <c r="N106" s="65"/>
      <c r="O106" s="210" t="s">
        <v>1536</v>
      </c>
      <c r="P106" s="66" t="s">
        <v>2579</v>
      </c>
      <c r="Q106" s="66" t="s">
        <v>2580</v>
      </c>
      <c r="R106" s="66" t="s">
        <v>2581</v>
      </c>
      <c r="S106" s="66" t="s">
        <v>1536</v>
      </c>
      <c r="T106" s="66" t="s">
        <v>2582</v>
      </c>
      <c r="U106" s="66" t="s">
        <v>2583</v>
      </c>
      <c r="V106" s="66" t="s">
        <v>86</v>
      </c>
      <c r="W106" s="66" t="s">
        <v>2584</v>
      </c>
      <c r="X106" s="66" t="s">
        <v>1656</v>
      </c>
      <c r="Y106" s="66" t="s">
        <v>2584</v>
      </c>
      <c r="Z106" s="52">
        <f t="shared" si="0"/>
        <v>1</v>
      </c>
      <c r="AA106" s="65">
        <v>2</v>
      </c>
      <c r="AB106" s="65">
        <v>3</v>
      </c>
      <c r="AC106" s="65">
        <v>4</v>
      </c>
      <c r="AD106" s="65">
        <v>5</v>
      </c>
      <c r="AE106" s="52">
        <f t="shared" si="1"/>
        <v>15</v>
      </c>
    </row>
    <row r="107" spans="1:31" ht="369.75" x14ac:dyDescent="0.25">
      <c r="A107" s="179" t="s">
        <v>1537</v>
      </c>
      <c r="B107" s="52">
        <v>2006</v>
      </c>
      <c r="C107" s="53" t="s">
        <v>1034</v>
      </c>
      <c r="D107" s="54" t="s">
        <v>1035</v>
      </c>
      <c r="E107" s="54" t="s">
        <v>1036</v>
      </c>
      <c r="F107" s="54" t="s">
        <v>1037</v>
      </c>
      <c r="G107" s="54" t="s">
        <v>1038</v>
      </c>
      <c r="H107" s="53" t="s">
        <v>2585</v>
      </c>
      <c r="I107" s="53">
        <v>2</v>
      </c>
      <c r="J107" s="53">
        <v>1</v>
      </c>
      <c r="K107" s="54" t="s">
        <v>2586</v>
      </c>
      <c r="L107" s="66" t="s">
        <v>2587</v>
      </c>
      <c r="M107" s="54" t="s">
        <v>1416</v>
      </c>
      <c r="N107" s="65"/>
      <c r="O107" s="210" t="s">
        <v>2588</v>
      </c>
      <c r="P107" s="66" t="s">
        <v>2589</v>
      </c>
      <c r="Q107" s="66" t="s">
        <v>2590</v>
      </c>
      <c r="R107" s="66" t="s">
        <v>2591</v>
      </c>
      <c r="S107" s="66" t="s">
        <v>2592</v>
      </c>
      <c r="T107" s="66" t="s">
        <v>86</v>
      </c>
      <c r="U107" s="66" t="s">
        <v>2593</v>
      </c>
      <c r="V107" s="66" t="s">
        <v>86</v>
      </c>
      <c r="W107" s="66" t="s">
        <v>2594</v>
      </c>
      <c r="X107" s="66" t="s">
        <v>1615</v>
      </c>
      <c r="Y107" s="66" t="s">
        <v>86</v>
      </c>
      <c r="Z107" s="52">
        <f t="shared" si="0"/>
        <v>2</v>
      </c>
      <c r="AA107" s="65">
        <v>3</v>
      </c>
      <c r="AB107" s="65">
        <v>1</v>
      </c>
      <c r="AC107" s="65">
        <v>1</v>
      </c>
      <c r="AD107" s="65">
        <v>3</v>
      </c>
      <c r="AE107" s="52">
        <f t="shared" si="1"/>
        <v>10</v>
      </c>
    </row>
    <row r="108" spans="1:31" ht="331.5" x14ac:dyDescent="0.25">
      <c r="A108" s="179" t="s">
        <v>1039</v>
      </c>
      <c r="B108" s="52">
        <v>2006</v>
      </c>
      <c r="C108" s="53" t="s">
        <v>1040</v>
      </c>
      <c r="D108" s="54" t="s">
        <v>1041</v>
      </c>
      <c r="E108" s="54" t="s">
        <v>1042</v>
      </c>
      <c r="F108" s="54" t="s">
        <v>1043</v>
      </c>
      <c r="G108" s="54" t="s">
        <v>1044</v>
      </c>
      <c r="H108" s="53" t="s">
        <v>2585</v>
      </c>
      <c r="I108" s="53">
        <v>2</v>
      </c>
      <c r="J108" s="53">
        <v>1</v>
      </c>
      <c r="K108" s="54" t="s">
        <v>86</v>
      </c>
      <c r="L108" s="66" t="s">
        <v>2595</v>
      </c>
      <c r="M108" s="54" t="s">
        <v>1416</v>
      </c>
      <c r="N108" s="65"/>
      <c r="O108" s="210" t="s">
        <v>2588</v>
      </c>
      <c r="P108" s="66" t="s">
        <v>2596</v>
      </c>
      <c r="Q108" s="66" t="s">
        <v>2597</v>
      </c>
      <c r="R108" s="66" t="s">
        <v>2598</v>
      </c>
      <c r="S108" s="66" t="s">
        <v>1615</v>
      </c>
      <c r="T108" s="66" t="s">
        <v>86</v>
      </c>
      <c r="U108" s="66" t="s">
        <v>2599</v>
      </c>
      <c r="V108" s="66" t="s">
        <v>86</v>
      </c>
      <c r="W108" s="66" t="s">
        <v>2600</v>
      </c>
      <c r="X108" s="66" t="s">
        <v>2601</v>
      </c>
      <c r="Y108" s="66" t="s">
        <v>2602</v>
      </c>
      <c r="Z108" s="52">
        <f t="shared" si="0"/>
        <v>1</v>
      </c>
      <c r="AA108" s="65">
        <v>3</v>
      </c>
      <c r="AB108" s="65">
        <v>4</v>
      </c>
      <c r="AC108" s="65">
        <v>4</v>
      </c>
      <c r="AD108" s="65">
        <v>5</v>
      </c>
      <c r="AE108" s="52">
        <f t="shared" si="1"/>
        <v>17</v>
      </c>
    </row>
    <row r="109" spans="1:31" ht="409.5" x14ac:dyDescent="0.25">
      <c r="A109" s="179" t="s">
        <v>1058</v>
      </c>
      <c r="B109" s="52">
        <v>2006</v>
      </c>
      <c r="C109" s="53" t="s">
        <v>125</v>
      </c>
      <c r="D109" s="54" t="s">
        <v>1059</v>
      </c>
      <c r="E109" s="54" t="s">
        <v>1060</v>
      </c>
      <c r="F109" s="54" t="s">
        <v>1061</v>
      </c>
      <c r="G109" s="54" t="s">
        <v>1062</v>
      </c>
      <c r="H109" s="53" t="s">
        <v>2603</v>
      </c>
      <c r="I109" s="53">
        <v>3</v>
      </c>
      <c r="J109" s="53">
        <v>2</v>
      </c>
      <c r="K109" s="54" t="s">
        <v>86</v>
      </c>
      <c r="L109" s="66" t="s">
        <v>2604</v>
      </c>
      <c r="M109" s="54" t="s">
        <v>2605</v>
      </c>
      <c r="N109" s="65"/>
      <c r="O109" s="210" t="s">
        <v>2606</v>
      </c>
      <c r="P109" s="66" t="s">
        <v>2607</v>
      </c>
      <c r="Q109" s="66" t="s">
        <v>2608</v>
      </c>
      <c r="R109" s="66" t="s">
        <v>2609</v>
      </c>
      <c r="S109" s="66" t="s">
        <v>1615</v>
      </c>
      <c r="T109" s="66" t="s">
        <v>86</v>
      </c>
      <c r="U109" s="66" t="s">
        <v>1745</v>
      </c>
      <c r="V109" s="66" t="s">
        <v>86</v>
      </c>
      <c r="W109" s="66" t="s">
        <v>2610</v>
      </c>
      <c r="X109" s="66" t="s">
        <v>1862</v>
      </c>
      <c r="Y109" s="66" t="s">
        <v>2611</v>
      </c>
      <c r="Z109" s="52">
        <f t="shared" si="0"/>
        <v>1</v>
      </c>
      <c r="AA109" s="65">
        <v>2</v>
      </c>
      <c r="AB109" s="65">
        <v>3</v>
      </c>
      <c r="AC109" s="65">
        <v>1</v>
      </c>
      <c r="AD109" s="65">
        <v>1</v>
      </c>
      <c r="AE109" s="52">
        <f t="shared" si="1"/>
        <v>8</v>
      </c>
    </row>
    <row r="110" spans="1:31" ht="255" x14ac:dyDescent="0.25">
      <c r="A110" s="179" t="s">
        <v>1063</v>
      </c>
      <c r="B110" s="52">
        <v>2006</v>
      </c>
      <c r="C110" s="53" t="s">
        <v>146</v>
      </c>
      <c r="D110" s="54" t="s">
        <v>1064</v>
      </c>
      <c r="E110" s="54" t="s">
        <v>1065</v>
      </c>
      <c r="F110" s="54" t="s">
        <v>1066</v>
      </c>
      <c r="G110" s="54" t="s">
        <v>1067</v>
      </c>
      <c r="H110" s="53" t="s">
        <v>2612</v>
      </c>
      <c r="I110" s="53">
        <v>2</v>
      </c>
      <c r="J110" s="53">
        <v>1</v>
      </c>
      <c r="K110" s="54" t="s">
        <v>86</v>
      </c>
      <c r="L110" s="66" t="s">
        <v>2613</v>
      </c>
      <c r="M110" s="54" t="s">
        <v>1415</v>
      </c>
      <c r="N110" s="65"/>
      <c r="O110" s="210" t="s">
        <v>2614</v>
      </c>
      <c r="P110" s="66" t="s">
        <v>2615</v>
      </c>
      <c r="Q110" s="66" t="s">
        <v>2616</v>
      </c>
      <c r="R110" s="66" t="s">
        <v>2617</v>
      </c>
      <c r="S110" s="66" t="s">
        <v>2618</v>
      </c>
      <c r="T110" s="66" t="s">
        <v>86</v>
      </c>
      <c r="U110" s="66" t="s">
        <v>2619</v>
      </c>
      <c r="V110" s="66" t="s">
        <v>2620</v>
      </c>
      <c r="W110" s="66" t="s">
        <v>2621</v>
      </c>
      <c r="X110" s="66" t="s">
        <v>1615</v>
      </c>
      <c r="Y110" s="66" t="s">
        <v>86</v>
      </c>
      <c r="Z110" s="52">
        <f t="shared" si="0"/>
        <v>1</v>
      </c>
      <c r="AA110" s="65">
        <v>3</v>
      </c>
      <c r="AB110" s="65">
        <v>5</v>
      </c>
      <c r="AC110" s="65">
        <v>4</v>
      </c>
      <c r="AD110" s="65">
        <v>3</v>
      </c>
      <c r="AE110" s="52">
        <f t="shared" si="1"/>
        <v>16</v>
      </c>
    </row>
    <row r="111" spans="1:31" ht="395.25" x14ac:dyDescent="0.25">
      <c r="A111" s="179" t="s">
        <v>1074</v>
      </c>
      <c r="B111" s="52">
        <v>2006</v>
      </c>
      <c r="C111" s="53" t="s">
        <v>106</v>
      </c>
      <c r="D111" s="54" t="s">
        <v>1075</v>
      </c>
      <c r="E111" s="54" t="s">
        <v>1076</v>
      </c>
      <c r="F111" s="54" t="s">
        <v>1077</v>
      </c>
      <c r="G111" s="54" t="s">
        <v>1078</v>
      </c>
      <c r="H111" s="53" t="s">
        <v>2622</v>
      </c>
      <c r="I111" s="53">
        <v>2</v>
      </c>
      <c r="J111" s="53">
        <v>2</v>
      </c>
      <c r="K111" s="54" t="s">
        <v>86</v>
      </c>
      <c r="L111" s="66" t="s">
        <v>2623</v>
      </c>
      <c r="M111" s="54" t="s">
        <v>2624</v>
      </c>
      <c r="N111" s="65"/>
      <c r="O111" s="210" t="s">
        <v>2625</v>
      </c>
      <c r="P111" s="66" t="s">
        <v>2626</v>
      </c>
      <c r="Q111" s="66" t="s">
        <v>2627</v>
      </c>
      <c r="R111" s="66" t="s">
        <v>2628</v>
      </c>
      <c r="S111" s="66" t="s">
        <v>1615</v>
      </c>
      <c r="T111" s="66" t="s">
        <v>86</v>
      </c>
      <c r="U111" s="66" t="s">
        <v>1745</v>
      </c>
      <c r="V111" s="66" t="s">
        <v>86</v>
      </c>
      <c r="W111" s="66" t="s">
        <v>2629</v>
      </c>
      <c r="X111" s="66" t="s">
        <v>1862</v>
      </c>
      <c r="Y111" s="66" t="s">
        <v>2630</v>
      </c>
      <c r="Z111" s="52">
        <f t="shared" si="0"/>
        <v>1</v>
      </c>
      <c r="AA111" s="65">
        <v>2</v>
      </c>
      <c r="AB111" s="65">
        <v>3</v>
      </c>
      <c r="AC111" s="65">
        <v>1</v>
      </c>
      <c r="AD111" s="65">
        <v>1</v>
      </c>
      <c r="AE111" s="52">
        <f t="shared" si="1"/>
        <v>8</v>
      </c>
    </row>
    <row r="112" spans="1:31" ht="409.5" x14ac:dyDescent="0.25">
      <c r="A112" s="179" t="s">
        <v>1079</v>
      </c>
      <c r="B112" s="52">
        <v>2006</v>
      </c>
      <c r="C112" s="53" t="s">
        <v>611</v>
      </c>
      <c r="D112" s="54" t="s">
        <v>1080</v>
      </c>
      <c r="E112" s="54" t="s">
        <v>1081</v>
      </c>
      <c r="F112" s="54" t="s">
        <v>1082</v>
      </c>
      <c r="G112" s="54" t="s">
        <v>1083</v>
      </c>
      <c r="H112" s="53" t="s">
        <v>2631</v>
      </c>
      <c r="I112" s="53">
        <v>1</v>
      </c>
      <c r="J112" s="53">
        <v>1</v>
      </c>
      <c r="K112" s="54" t="s">
        <v>2632</v>
      </c>
      <c r="L112" s="66" t="s">
        <v>2633</v>
      </c>
      <c r="M112" s="54" t="s">
        <v>1424</v>
      </c>
      <c r="N112" s="65"/>
      <c r="O112" s="210" t="s">
        <v>2634</v>
      </c>
      <c r="P112" s="66" t="s">
        <v>2635</v>
      </c>
      <c r="Q112" s="66" t="s">
        <v>2636</v>
      </c>
      <c r="R112" s="66" t="s">
        <v>2637</v>
      </c>
      <c r="S112" s="66" t="s">
        <v>1615</v>
      </c>
      <c r="T112" s="66" t="s">
        <v>86</v>
      </c>
      <c r="U112" s="66" t="s">
        <v>2638</v>
      </c>
      <c r="V112" s="66" t="s">
        <v>86</v>
      </c>
      <c r="W112" s="66" t="s">
        <v>2639</v>
      </c>
      <c r="X112" s="66" t="s">
        <v>1615</v>
      </c>
      <c r="Y112" s="66" t="s">
        <v>86</v>
      </c>
      <c r="Z112" s="52">
        <f t="shared" si="0"/>
        <v>2</v>
      </c>
      <c r="AA112" s="65">
        <v>3</v>
      </c>
      <c r="AB112" s="65">
        <v>4</v>
      </c>
      <c r="AC112" s="65">
        <v>4</v>
      </c>
      <c r="AD112" s="65">
        <v>3</v>
      </c>
      <c r="AE112" s="52">
        <f t="shared" si="1"/>
        <v>16</v>
      </c>
    </row>
    <row r="113" spans="1:31" ht="409.5" x14ac:dyDescent="0.25">
      <c r="A113" s="179" t="s">
        <v>1084</v>
      </c>
      <c r="B113" s="52">
        <v>2006</v>
      </c>
      <c r="C113" s="53" t="s">
        <v>146</v>
      </c>
      <c r="D113" s="54" t="s">
        <v>1085</v>
      </c>
      <c r="E113" s="54" t="s">
        <v>1086</v>
      </c>
      <c r="F113" s="54" t="s">
        <v>1087</v>
      </c>
      <c r="G113" s="54" t="s">
        <v>1088</v>
      </c>
      <c r="H113" s="53" t="s">
        <v>2640</v>
      </c>
      <c r="I113" s="53">
        <v>1</v>
      </c>
      <c r="J113" s="53">
        <v>2</v>
      </c>
      <c r="K113" s="54" t="s">
        <v>2641</v>
      </c>
      <c r="L113" s="66" t="s">
        <v>2642</v>
      </c>
      <c r="M113" s="54" t="s">
        <v>2248</v>
      </c>
      <c r="N113" s="65"/>
      <c r="O113" s="210" t="s">
        <v>1540</v>
      </c>
      <c r="P113" s="66" t="s">
        <v>1745</v>
      </c>
      <c r="Q113" s="66" t="s">
        <v>2643</v>
      </c>
      <c r="R113" s="66" t="s">
        <v>2644</v>
      </c>
      <c r="S113" s="66" t="s">
        <v>2645</v>
      </c>
      <c r="T113" s="66" t="s">
        <v>86</v>
      </c>
      <c r="U113" s="66" t="s">
        <v>2646</v>
      </c>
      <c r="V113" s="66" t="s">
        <v>86</v>
      </c>
      <c r="W113" s="66" t="s">
        <v>2647</v>
      </c>
      <c r="X113" s="66" t="s">
        <v>1615</v>
      </c>
      <c r="Y113" s="66" t="s">
        <v>86</v>
      </c>
      <c r="Z113" s="52">
        <f t="shared" si="0"/>
        <v>2</v>
      </c>
      <c r="AA113" s="65">
        <v>2</v>
      </c>
      <c r="AB113" s="65">
        <v>3</v>
      </c>
      <c r="AC113" s="65">
        <v>4</v>
      </c>
      <c r="AD113" s="65">
        <v>1</v>
      </c>
      <c r="AE113" s="52">
        <f t="shared" si="1"/>
        <v>12</v>
      </c>
    </row>
    <row r="114" spans="1:31" ht="357" x14ac:dyDescent="0.25">
      <c r="A114" s="179" t="s">
        <v>1093</v>
      </c>
      <c r="B114" s="52">
        <v>2006</v>
      </c>
      <c r="C114" s="53" t="s">
        <v>106</v>
      </c>
      <c r="D114" s="54" t="s">
        <v>1094</v>
      </c>
      <c r="E114" s="54" t="s">
        <v>90</v>
      </c>
      <c r="F114" s="54" t="s">
        <v>1095</v>
      </c>
      <c r="G114" s="54" t="s">
        <v>1096</v>
      </c>
      <c r="H114" s="53" t="s">
        <v>2648</v>
      </c>
      <c r="I114" s="53">
        <v>2</v>
      </c>
      <c r="J114" s="53">
        <v>1</v>
      </c>
      <c r="K114" s="54" t="s">
        <v>86</v>
      </c>
      <c r="L114" s="66" t="s">
        <v>2649</v>
      </c>
      <c r="M114" s="54" t="s">
        <v>1418</v>
      </c>
      <c r="N114" s="65"/>
      <c r="O114" s="210" t="s">
        <v>2650</v>
      </c>
      <c r="P114" s="66" t="s">
        <v>2651</v>
      </c>
      <c r="Q114" s="66" t="s">
        <v>2652</v>
      </c>
      <c r="R114" s="66" t="s">
        <v>2653</v>
      </c>
      <c r="S114" s="66" t="s">
        <v>1615</v>
      </c>
      <c r="T114" s="66" t="s">
        <v>86</v>
      </c>
      <c r="U114" s="66" t="s">
        <v>2654</v>
      </c>
      <c r="V114" s="66" t="s">
        <v>86</v>
      </c>
      <c r="W114" s="66" t="s">
        <v>2655</v>
      </c>
      <c r="X114" s="66" t="s">
        <v>1656</v>
      </c>
      <c r="Y114" s="66" t="s">
        <v>2656</v>
      </c>
      <c r="Z114" s="52">
        <f t="shared" si="0"/>
        <v>1</v>
      </c>
      <c r="AA114" s="65">
        <v>3</v>
      </c>
      <c r="AB114" s="65">
        <v>4</v>
      </c>
      <c r="AC114" s="65">
        <v>4</v>
      </c>
      <c r="AD114" s="65">
        <v>6</v>
      </c>
      <c r="AE114" s="52">
        <f t="shared" si="1"/>
        <v>18</v>
      </c>
    </row>
    <row r="115" spans="1:31" ht="409.5" x14ac:dyDescent="0.25">
      <c r="A115" s="179" t="s">
        <v>1097</v>
      </c>
      <c r="B115" s="52">
        <v>2006</v>
      </c>
      <c r="C115" s="53" t="s">
        <v>998</v>
      </c>
      <c r="D115" s="54" t="s">
        <v>1098</v>
      </c>
      <c r="E115" s="54" t="s">
        <v>1099</v>
      </c>
      <c r="F115" s="54" t="s">
        <v>1100</v>
      </c>
      <c r="G115" s="54" t="s">
        <v>1101</v>
      </c>
      <c r="H115" s="53" t="s">
        <v>2657</v>
      </c>
      <c r="I115" s="53">
        <v>1</v>
      </c>
      <c r="J115" s="53">
        <v>1</v>
      </c>
      <c r="K115" s="54" t="s">
        <v>86</v>
      </c>
      <c r="L115" s="66" t="s">
        <v>2658</v>
      </c>
      <c r="M115" s="54" t="s">
        <v>1416</v>
      </c>
      <c r="N115" s="65"/>
      <c r="O115" s="210" t="s">
        <v>2659</v>
      </c>
      <c r="P115" s="66" t="s">
        <v>2660</v>
      </c>
      <c r="Q115" s="66" t="s">
        <v>2661</v>
      </c>
      <c r="R115" s="66" t="s">
        <v>2662</v>
      </c>
      <c r="S115" s="66" t="s">
        <v>2663</v>
      </c>
      <c r="T115" s="66" t="s">
        <v>86</v>
      </c>
      <c r="U115" s="66" t="s">
        <v>2664</v>
      </c>
      <c r="V115" s="66" t="s">
        <v>86</v>
      </c>
      <c r="W115" s="66" t="s">
        <v>2665</v>
      </c>
      <c r="X115" s="66" t="s">
        <v>2666</v>
      </c>
      <c r="Y115" s="66" t="s">
        <v>2667</v>
      </c>
      <c r="Z115" s="52">
        <f t="shared" si="0"/>
        <v>1</v>
      </c>
      <c r="AA115" s="65">
        <v>2</v>
      </c>
      <c r="AB115" s="65">
        <v>3</v>
      </c>
      <c r="AC115" s="65">
        <v>1</v>
      </c>
      <c r="AD115" s="65">
        <v>1</v>
      </c>
      <c r="AE115" s="52">
        <f t="shared" si="1"/>
        <v>8</v>
      </c>
    </row>
    <row r="116" spans="1:31" ht="306" x14ac:dyDescent="0.25">
      <c r="A116" s="179" t="s">
        <v>1102</v>
      </c>
      <c r="B116" s="52">
        <v>2005</v>
      </c>
      <c r="C116" s="53" t="s">
        <v>1040</v>
      </c>
      <c r="D116" s="54" t="s">
        <v>1103</v>
      </c>
      <c r="E116" s="54" t="s">
        <v>1104</v>
      </c>
      <c r="F116" s="54" t="s">
        <v>1105</v>
      </c>
      <c r="G116" s="54" t="s">
        <v>1106</v>
      </c>
      <c r="H116" s="53" t="s">
        <v>2585</v>
      </c>
      <c r="I116" s="53">
        <v>2</v>
      </c>
      <c r="J116" s="53">
        <v>1</v>
      </c>
      <c r="K116" s="54" t="s">
        <v>2668</v>
      </c>
      <c r="L116" s="66" t="s">
        <v>2669</v>
      </c>
      <c r="M116" s="54" t="s">
        <v>1425</v>
      </c>
      <c r="N116" s="65"/>
      <c r="O116" s="210" t="s">
        <v>2670</v>
      </c>
      <c r="P116" s="66" t="s">
        <v>2671</v>
      </c>
      <c r="Q116" s="66" t="s">
        <v>2672</v>
      </c>
      <c r="R116" s="66" t="s">
        <v>2673</v>
      </c>
      <c r="S116" s="66" t="s">
        <v>2674</v>
      </c>
      <c r="T116" s="66" t="s">
        <v>86</v>
      </c>
      <c r="U116" s="66" t="s">
        <v>2675</v>
      </c>
      <c r="V116" s="66" t="s">
        <v>2676</v>
      </c>
      <c r="W116" s="66" t="s">
        <v>2677</v>
      </c>
      <c r="X116" s="66" t="s">
        <v>1615</v>
      </c>
      <c r="Y116" s="66" t="s">
        <v>86</v>
      </c>
      <c r="Z116" s="52">
        <f t="shared" si="0"/>
        <v>2</v>
      </c>
      <c r="AA116" s="65">
        <v>3</v>
      </c>
      <c r="AB116" s="65">
        <v>4</v>
      </c>
      <c r="AC116" s="65">
        <v>4</v>
      </c>
      <c r="AD116" s="65">
        <v>3</v>
      </c>
      <c r="AE116" s="52">
        <f t="shared" si="1"/>
        <v>16</v>
      </c>
    </row>
    <row r="117" spans="1:31" ht="409.5" x14ac:dyDescent="0.25">
      <c r="A117" s="179" t="s">
        <v>1125</v>
      </c>
      <c r="B117" s="52">
        <v>2005</v>
      </c>
      <c r="C117" s="53" t="s">
        <v>146</v>
      </c>
      <c r="D117" s="54" t="s">
        <v>1126</v>
      </c>
      <c r="E117" s="54" t="s">
        <v>1127</v>
      </c>
      <c r="F117" s="54" t="s">
        <v>1128</v>
      </c>
      <c r="G117" s="54" t="s">
        <v>1129</v>
      </c>
      <c r="H117" s="53" t="s">
        <v>2678</v>
      </c>
      <c r="I117" s="53">
        <v>2</v>
      </c>
      <c r="J117" s="53">
        <v>1</v>
      </c>
      <c r="K117" s="54" t="s">
        <v>86</v>
      </c>
      <c r="L117" s="66" t="s">
        <v>2679</v>
      </c>
      <c r="M117" s="55" t="s">
        <v>1416</v>
      </c>
      <c r="N117" s="186"/>
      <c r="O117" s="210" t="s">
        <v>2680</v>
      </c>
      <c r="P117" s="66" t="s">
        <v>2681</v>
      </c>
      <c r="Q117" s="66" t="s">
        <v>2682</v>
      </c>
      <c r="R117" s="66" t="s">
        <v>86</v>
      </c>
      <c r="S117" s="66" t="s">
        <v>1615</v>
      </c>
      <c r="T117" s="66" t="s">
        <v>86</v>
      </c>
      <c r="U117" s="66" t="s">
        <v>1745</v>
      </c>
      <c r="V117" s="66" t="s">
        <v>86</v>
      </c>
      <c r="W117" s="66" t="s">
        <v>1745</v>
      </c>
      <c r="X117" s="66" t="s">
        <v>1615</v>
      </c>
      <c r="Y117" s="66" t="s">
        <v>86</v>
      </c>
      <c r="Z117" s="52">
        <f t="shared" si="0"/>
        <v>1</v>
      </c>
      <c r="AA117" s="65">
        <v>3</v>
      </c>
      <c r="AB117" s="65">
        <v>1</v>
      </c>
      <c r="AC117" s="65">
        <v>1</v>
      </c>
      <c r="AD117" s="65">
        <v>3</v>
      </c>
      <c r="AE117" s="52">
        <f t="shared" si="1"/>
        <v>9</v>
      </c>
    </row>
    <row r="118" spans="1:31" ht="409.5" x14ac:dyDescent="0.25">
      <c r="A118" s="179" t="s">
        <v>1136</v>
      </c>
      <c r="B118" s="52">
        <v>2005</v>
      </c>
      <c r="C118" s="53" t="s">
        <v>1046</v>
      </c>
      <c r="D118" s="54" t="s">
        <v>1137</v>
      </c>
      <c r="E118" s="54" t="s">
        <v>1138</v>
      </c>
      <c r="F118" s="54" t="s">
        <v>1139</v>
      </c>
      <c r="G118" s="54" t="s">
        <v>1140</v>
      </c>
      <c r="H118" s="53" t="s">
        <v>2683</v>
      </c>
      <c r="I118" s="53">
        <v>3</v>
      </c>
      <c r="J118" s="53">
        <v>1</v>
      </c>
      <c r="K118" s="54" t="s">
        <v>86</v>
      </c>
      <c r="L118" s="66" t="s">
        <v>2684</v>
      </c>
      <c r="M118" s="54" t="s">
        <v>2685</v>
      </c>
      <c r="N118" s="65"/>
      <c r="O118" s="210" t="s">
        <v>2686</v>
      </c>
      <c r="P118" s="66" t="s">
        <v>2687</v>
      </c>
      <c r="Q118" s="66" t="s">
        <v>2688</v>
      </c>
      <c r="R118" s="66" t="s">
        <v>2689</v>
      </c>
      <c r="S118" s="66" t="s">
        <v>1615</v>
      </c>
      <c r="T118" s="66" t="s">
        <v>86</v>
      </c>
      <c r="U118" s="66" t="s">
        <v>2690</v>
      </c>
      <c r="V118" s="66" t="s">
        <v>86</v>
      </c>
      <c r="W118" s="66" t="s">
        <v>2691</v>
      </c>
      <c r="X118" s="66" t="s">
        <v>2692</v>
      </c>
      <c r="Y118" s="66" t="s">
        <v>86</v>
      </c>
      <c r="Z118" s="52">
        <f t="shared" si="0"/>
        <v>1</v>
      </c>
      <c r="AA118" s="65">
        <v>3</v>
      </c>
      <c r="AB118" s="65">
        <v>2</v>
      </c>
      <c r="AC118" s="65">
        <v>1</v>
      </c>
      <c r="AD118" s="65">
        <v>3</v>
      </c>
      <c r="AE118" s="52">
        <f t="shared" si="1"/>
        <v>10</v>
      </c>
    </row>
    <row r="119" spans="1:31" ht="395.25" x14ac:dyDescent="0.25">
      <c r="A119" s="179" t="s">
        <v>1141</v>
      </c>
      <c r="B119" s="52">
        <v>2004</v>
      </c>
      <c r="C119" s="53" t="s">
        <v>1034</v>
      </c>
      <c r="D119" s="54" t="s">
        <v>1142</v>
      </c>
      <c r="E119" s="54" t="s">
        <v>1143</v>
      </c>
      <c r="F119" s="54" t="s">
        <v>1144</v>
      </c>
      <c r="G119" s="54" t="s">
        <v>1145</v>
      </c>
      <c r="H119" s="53" t="s">
        <v>2693</v>
      </c>
      <c r="I119" s="53">
        <v>2</v>
      </c>
      <c r="J119" s="53">
        <v>1</v>
      </c>
      <c r="K119" s="54" t="s">
        <v>86</v>
      </c>
      <c r="L119" s="66" t="s">
        <v>2694</v>
      </c>
      <c r="M119" s="54" t="s">
        <v>1420</v>
      </c>
      <c r="N119" s="65"/>
      <c r="O119" s="210" t="s">
        <v>2695</v>
      </c>
      <c r="P119" s="66" t="s">
        <v>2696</v>
      </c>
      <c r="Q119" s="66" t="s">
        <v>2697</v>
      </c>
      <c r="R119" s="66" t="s">
        <v>2698</v>
      </c>
      <c r="S119" s="66" t="s">
        <v>1615</v>
      </c>
      <c r="T119" s="66" t="s">
        <v>86</v>
      </c>
      <c r="U119" s="66" t="s">
        <v>1745</v>
      </c>
      <c r="V119" s="66" t="s">
        <v>86</v>
      </c>
      <c r="W119" s="66" t="s">
        <v>2699</v>
      </c>
      <c r="X119" s="66" t="s">
        <v>1615</v>
      </c>
      <c r="Y119" s="66" t="s">
        <v>86</v>
      </c>
      <c r="Z119" s="52">
        <f t="shared" si="0"/>
        <v>1</v>
      </c>
      <c r="AA119" s="65">
        <v>3</v>
      </c>
      <c r="AB119" s="65">
        <v>2</v>
      </c>
      <c r="AC119" s="65">
        <v>1</v>
      </c>
      <c r="AD119" s="65">
        <v>3</v>
      </c>
      <c r="AE119" s="52">
        <f t="shared" si="1"/>
        <v>10</v>
      </c>
    </row>
    <row r="120" spans="1:31" ht="409.5" x14ac:dyDescent="0.25">
      <c r="A120" s="179" t="s">
        <v>1146</v>
      </c>
      <c r="B120" s="52">
        <v>2004</v>
      </c>
      <c r="C120" s="53" t="s">
        <v>125</v>
      </c>
      <c r="D120" s="54" t="s">
        <v>1147</v>
      </c>
      <c r="E120" s="54" t="s">
        <v>1148</v>
      </c>
      <c r="F120" s="54" t="s">
        <v>1149</v>
      </c>
      <c r="G120" s="54" t="s">
        <v>1150</v>
      </c>
      <c r="H120" s="53" t="s">
        <v>2700</v>
      </c>
      <c r="I120" s="53">
        <v>1</v>
      </c>
      <c r="J120" s="53">
        <v>2</v>
      </c>
      <c r="K120" s="54" t="s">
        <v>2701</v>
      </c>
      <c r="L120" s="66" t="s">
        <v>2702</v>
      </c>
      <c r="M120" s="54" t="s">
        <v>2703</v>
      </c>
      <c r="N120" s="65"/>
      <c r="O120" s="210" t="s">
        <v>2704</v>
      </c>
      <c r="P120" s="66" t="s">
        <v>2705</v>
      </c>
      <c r="Q120" s="66" t="s">
        <v>2706</v>
      </c>
      <c r="R120" s="66" t="s">
        <v>2707</v>
      </c>
      <c r="S120" s="66" t="s">
        <v>2708</v>
      </c>
      <c r="T120" s="66" t="s">
        <v>86</v>
      </c>
      <c r="U120" s="66" t="s">
        <v>2709</v>
      </c>
      <c r="V120" s="66" t="s">
        <v>2710</v>
      </c>
      <c r="W120" s="66" t="s">
        <v>2711</v>
      </c>
      <c r="X120" s="66" t="s">
        <v>2712</v>
      </c>
      <c r="Y120" s="66" t="s">
        <v>2713</v>
      </c>
      <c r="Z120" s="52">
        <f t="shared" si="0"/>
        <v>2</v>
      </c>
      <c r="AA120" s="65">
        <v>2</v>
      </c>
      <c r="AB120" s="65">
        <v>4</v>
      </c>
      <c r="AC120" s="65">
        <v>4</v>
      </c>
      <c r="AD120" s="65">
        <v>5</v>
      </c>
      <c r="AE120" s="52">
        <f t="shared" si="1"/>
        <v>17</v>
      </c>
    </row>
    <row r="121" spans="1:31" ht="255" x14ac:dyDescent="0.25">
      <c r="A121" s="179" t="s">
        <v>1157</v>
      </c>
      <c r="B121" s="52">
        <v>2004</v>
      </c>
      <c r="C121" s="53" t="s">
        <v>106</v>
      </c>
      <c r="D121" s="54" t="s">
        <v>1158</v>
      </c>
      <c r="E121" s="54" t="s">
        <v>1159</v>
      </c>
      <c r="F121" s="54" t="s">
        <v>1160</v>
      </c>
      <c r="G121" s="54" t="s">
        <v>1161</v>
      </c>
      <c r="H121" s="53" t="s">
        <v>2714</v>
      </c>
      <c r="I121" s="53">
        <v>1</v>
      </c>
      <c r="J121" s="53">
        <v>1</v>
      </c>
      <c r="K121" s="54" t="s">
        <v>86</v>
      </c>
      <c r="L121" s="66" t="s">
        <v>2715</v>
      </c>
      <c r="M121" s="54" t="s">
        <v>1416</v>
      </c>
      <c r="N121" s="65"/>
      <c r="O121" s="210" t="s">
        <v>2716</v>
      </c>
      <c r="P121" s="66" t="s">
        <v>1745</v>
      </c>
      <c r="Q121" s="66" t="s">
        <v>2717</v>
      </c>
      <c r="R121" s="66" t="s">
        <v>2718</v>
      </c>
      <c r="S121" s="66" t="s">
        <v>1615</v>
      </c>
      <c r="T121" s="66" t="s">
        <v>86</v>
      </c>
      <c r="U121" s="66" t="s">
        <v>2719</v>
      </c>
      <c r="V121" s="66" t="s">
        <v>86</v>
      </c>
      <c r="W121" s="66" t="s">
        <v>2720</v>
      </c>
      <c r="X121" s="66" t="s">
        <v>1615</v>
      </c>
      <c r="Y121" s="66" t="s">
        <v>86</v>
      </c>
      <c r="Z121" s="52">
        <f t="shared" si="0"/>
        <v>1</v>
      </c>
      <c r="AA121" s="65">
        <v>3</v>
      </c>
      <c r="AB121" s="65">
        <v>1</v>
      </c>
      <c r="AC121" s="65">
        <v>1</v>
      </c>
      <c r="AD121" s="65">
        <v>3</v>
      </c>
      <c r="AE121" s="52">
        <f t="shared" si="1"/>
        <v>9</v>
      </c>
    </row>
    <row r="122" spans="1:31" ht="331.5" x14ac:dyDescent="0.25">
      <c r="A122" s="179" t="s">
        <v>1168</v>
      </c>
      <c r="B122" s="52">
        <v>2003</v>
      </c>
      <c r="C122" s="53" t="s">
        <v>125</v>
      </c>
      <c r="D122" s="54" t="s">
        <v>1169</v>
      </c>
      <c r="E122" s="54" t="s">
        <v>1170</v>
      </c>
      <c r="F122" s="54" t="s">
        <v>1171</v>
      </c>
      <c r="G122" s="54" t="s">
        <v>1172</v>
      </c>
      <c r="H122" s="53" t="s">
        <v>2721</v>
      </c>
      <c r="I122" s="53">
        <v>2</v>
      </c>
      <c r="J122" s="53">
        <v>1</v>
      </c>
      <c r="K122" s="54" t="s">
        <v>86</v>
      </c>
      <c r="L122" s="66" t="s">
        <v>2722</v>
      </c>
      <c r="M122" s="54" t="s">
        <v>1416</v>
      </c>
      <c r="N122" s="65"/>
      <c r="O122" s="210" t="s">
        <v>2723</v>
      </c>
      <c r="P122" s="66" t="s">
        <v>2238</v>
      </c>
      <c r="Q122" s="66" t="s">
        <v>2724</v>
      </c>
      <c r="R122" s="66" t="s">
        <v>2725</v>
      </c>
      <c r="S122" s="66" t="s">
        <v>1615</v>
      </c>
      <c r="T122" s="66" t="s">
        <v>86</v>
      </c>
      <c r="U122" s="66" t="s">
        <v>2726</v>
      </c>
      <c r="V122" s="66" t="s">
        <v>86</v>
      </c>
      <c r="W122" s="66" t="s">
        <v>2727</v>
      </c>
      <c r="X122" s="66" t="s">
        <v>1615</v>
      </c>
      <c r="Y122" s="66" t="s">
        <v>86</v>
      </c>
      <c r="Z122" s="52">
        <f t="shared" si="0"/>
        <v>1</v>
      </c>
      <c r="AA122" s="65">
        <v>3</v>
      </c>
      <c r="AB122" s="65">
        <v>2</v>
      </c>
      <c r="AC122" s="65">
        <v>1</v>
      </c>
      <c r="AD122" s="65">
        <v>3</v>
      </c>
      <c r="AE122" s="52">
        <f t="shared" si="1"/>
        <v>10</v>
      </c>
    </row>
    <row r="123" spans="1:31" ht="293.25" x14ac:dyDescent="0.25">
      <c r="A123" s="179" t="s">
        <v>1173</v>
      </c>
      <c r="B123" s="52">
        <v>2003</v>
      </c>
      <c r="C123" s="53" t="s">
        <v>106</v>
      </c>
      <c r="D123" s="54" t="s">
        <v>1174</v>
      </c>
      <c r="E123" s="54" t="s">
        <v>1175</v>
      </c>
      <c r="F123" s="54" t="s">
        <v>1176</v>
      </c>
      <c r="G123" s="54" t="s">
        <v>1177</v>
      </c>
      <c r="H123" s="53" t="s">
        <v>2728</v>
      </c>
      <c r="I123" s="53">
        <v>2</v>
      </c>
      <c r="J123" s="53">
        <v>1</v>
      </c>
      <c r="K123" s="54" t="s">
        <v>86</v>
      </c>
      <c r="L123" s="66" t="s">
        <v>2729</v>
      </c>
      <c r="M123" s="54" t="s">
        <v>1416</v>
      </c>
      <c r="N123" s="65"/>
      <c r="O123" s="210" t="s">
        <v>1540</v>
      </c>
      <c r="P123" s="66" t="s">
        <v>2730</v>
      </c>
      <c r="Q123" s="66" t="s">
        <v>2731</v>
      </c>
      <c r="R123" s="66" t="s">
        <v>2732</v>
      </c>
      <c r="S123" s="66" t="s">
        <v>2733</v>
      </c>
      <c r="T123" s="66" t="s">
        <v>86</v>
      </c>
      <c r="U123" s="66" t="s">
        <v>2734</v>
      </c>
      <c r="V123" s="66" t="s">
        <v>86</v>
      </c>
      <c r="W123" s="66" t="s">
        <v>2735</v>
      </c>
      <c r="X123" s="66" t="s">
        <v>1615</v>
      </c>
      <c r="Y123" s="66" t="s">
        <v>86</v>
      </c>
      <c r="Z123" s="52">
        <f t="shared" si="0"/>
        <v>1</v>
      </c>
      <c r="AA123" s="65">
        <v>3</v>
      </c>
      <c r="AB123" s="65">
        <v>2</v>
      </c>
      <c r="AC123" s="65">
        <v>1</v>
      </c>
      <c r="AD123" s="65">
        <v>3</v>
      </c>
      <c r="AE123" s="52">
        <f t="shared" si="1"/>
        <v>10</v>
      </c>
    </row>
    <row r="124" spans="1:31" ht="382.5" x14ac:dyDescent="0.25">
      <c r="A124" s="179" t="s">
        <v>1178</v>
      </c>
      <c r="B124" s="52">
        <v>2003</v>
      </c>
      <c r="C124" s="53" t="s">
        <v>146</v>
      </c>
      <c r="D124" s="54" t="s">
        <v>1179</v>
      </c>
      <c r="E124" s="54" t="s">
        <v>1180</v>
      </c>
      <c r="F124" s="54" t="s">
        <v>1181</v>
      </c>
      <c r="G124" s="54" t="s">
        <v>1182</v>
      </c>
      <c r="H124" s="53" t="s">
        <v>2736</v>
      </c>
      <c r="I124" s="53">
        <v>1</v>
      </c>
      <c r="J124" s="53">
        <v>1</v>
      </c>
      <c r="K124" s="54" t="s">
        <v>2737</v>
      </c>
      <c r="L124" s="66" t="s">
        <v>2738</v>
      </c>
      <c r="M124" s="54" t="s">
        <v>2739</v>
      </c>
      <c r="N124" s="65"/>
      <c r="O124" s="210" t="s">
        <v>2740</v>
      </c>
      <c r="P124" s="66" t="s">
        <v>2705</v>
      </c>
      <c r="Q124" s="66" t="s">
        <v>2741</v>
      </c>
      <c r="R124" s="66" t="s">
        <v>2742</v>
      </c>
      <c r="S124" s="66" t="s">
        <v>2743</v>
      </c>
      <c r="T124" s="66" t="s">
        <v>2744</v>
      </c>
      <c r="U124" s="66" t="s">
        <v>2745</v>
      </c>
      <c r="V124" s="66" t="s">
        <v>2746</v>
      </c>
      <c r="W124" s="66" t="s">
        <v>2747</v>
      </c>
      <c r="X124" s="66" t="s">
        <v>1615</v>
      </c>
      <c r="Y124" s="66" t="s">
        <v>86</v>
      </c>
      <c r="Z124" s="52">
        <f t="shared" si="0"/>
        <v>2</v>
      </c>
      <c r="AA124" s="65">
        <v>3</v>
      </c>
      <c r="AB124" s="65">
        <v>5</v>
      </c>
      <c r="AC124" s="65">
        <v>4</v>
      </c>
      <c r="AD124" s="65">
        <v>3</v>
      </c>
      <c r="AE124" s="52">
        <f t="shared" si="1"/>
        <v>17</v>
      </c>
    </row>
    <row r="125" spans="1:31" ht="280.5" x14ac:dyDescent="0.25">
      <c r="A125" s="179" t="s">
        <v>1183</v>
      </c>
      <c r="B125" s="52">
        <v>2003</v>
      </c>
      <c r="C125" s="53" t="s">
        <v>106</v>
      </c>
      <c r="D125" s="54" t="s">
        <v>1184</v>
      </c>
      <c r="E125" s="54" t="s">
        <v>1185</v>
      </c>
      <c r="F125" s="54" t="s">
        <v>1186</v>
      </c>
      <c r="G125" s="54" t="s">
        <v>1187</v>
      </c>
      <c r="H125" s="53" t="s">
        <v>2748</v>
      </c>
      <c r="I125" s="53">
        <v>1</v>
      </c>
      <c r="J125" s="53">
        <v>1</v>
      </c>
      <c r="K125" s="54" t="s">
        <v>86</v>
      </c>
      <c r="L125" s="66" t="s">
        <v>2749</v>
      </c>
      <c r="M125" s="54" t="s">
        <v>1416</v>
      </c>
      <c r="N125" s="65"/>
      <c r="O125" s="210" t="s">
        <v>2024</v>
      </c>
      <c r="P125" s="66" t="s">
        <v>2750</v>
      </c>
      <c r="Q125" s="66" t="s">
        <v>2751</v>
      </c>
      <c r="R125" s="66" t="s">
        <v>2752</v>
      </c>
      <c r="S125" s="66" t="s">
        <v>1615</v>
      </c>
      <c r="T125" s="66" t="s">
        <v>86</v>
      </c>
      <c r="U125" s="66" t="s">
        <v>1745</v>
      </c>
      <c r="V125" s="66" t="s">
        <v>86</v>
      </c>
      <c r="W125" s="66" t="s">
        <v>2753</v>
      </c>
      <c r="X125" s="66" t="s">
        <v>1615</v>
      </c>
      <c r="Y125" s="66" t="s">
        <v>86</v>
      </c>
      <c r="Z125" s="52">
        <f t="shared" si="0"/>
        <v>1</v>
      </c>
      <c r="AA125" s="65">
        <v>3</v>
      </c>
      <c r="AB125" s="65">
        <v>2</v>
      </c>
      <c r="AC125" s="65">
        <v>1</v>
      </c>
      <c r="AD125" s="65">
        <v>3</v>
      </c>
      <c r="AE125" s="52">
        <f t="shared" si="1"/>
        <v>10</v>
      </c>
    </row>
    <row r="126" spans="1:31" ht="409.5" x14ac:dyDescent="0.25">
      <c r="A126" s="179" t="s">
        <v>1188</v>
      </c>
      <c r="B126" s="52">
        <v>2003</v>
      </c>
      <c r="C126" s="53" t="s">
        <v>125</v>
      </c>
      <c r="D126" s="54" t="s">
        <v>1189</v>
      </c>
      <c r="E126" s="54" t="s">
        <v>1190</v>
      </c>
      <c r="F126" s="54" t="s">
        <v>1191</v>
      </c>
      <c r="G126" s="54" t="s">
        <v>1192</v>
      </c>
      <c r="H126" s="53" t="s">
        <v>2754</v>
      </c>
      <c r="I126" s="53">
        <v>1</v>
      </c>
      <c r="J126" s="53">
        <v>1</v>
      </c>
      <c r="K126" s="54" t="s">
        <v>86</v>
      </c>
      <c r="L126" s="66" t="s">
        <v>2755</v>
      </c>
      <c r="M126" s="54" t="s">
        <v>1416</v>
      </c>
      <c r="N126" s="65"/>
      <c r="O126" s="210" t="s">
        <v>2756</v>
      </c>
      <c r="P126" s="66" t="s">
        <v>2757</v>
      </c>
      <c r="Q126" s="66" t="s">
        <v>2758</v>
      </c>
      <c r="R126" s="66" t="s">
        <v>2759</v>
      </c>
      <c r="S126" s="66" t="s">
        <v>1615</v>
      </c>
      <c r="T126" s="66" t="s">
        <v>86</v>
      </c>
      <c r="U126" s="66" t="s">
        <v>1745</v>
      </c>
      <c r="V126" s="66" t="s">
        <v>86</v>
      </c>
      <c r="W126" s="66" t="s">
        <v>2760</v>
      </c>
      <c r="X126" s="66" t="s">
        <v>1615</v>
      </c>
      <c r="Y126" s="66" t="s">
        <v>86</v>
      </c>
      <c r="Z126" s="52">
        <f t="shared" si="0"/>
        <v>1</v>
      </c>
      <c r="AA126" s="65">
        <v>3</v>
      </c>
      <c r="AB126" s="65">
        <v>1</v>
      </c>
      <c r="AC126" s="65">
        <v>1</v>
      </c>
      <c r="AD126" s="65">
        <v>3</v>
      </c>
      <c r="AE126" s="52">
        <f t="shared" si="1"/>
        <v>9</v>
      </c>
    </row>
    <row r="127" spans="1:31" ht="280.5" x14ac:dyDescent="0.25">
      <c r="A127" s="179" t="s">
        <v>1193</v>
      </c>
      <c r="B127" s="52">
        <v>2003</v>
      </c>
      <c r="C127" s="53" t="s">
        <v>1040</v>
      </c>
      <c r="D127" s="54" t="s">
        <v>1194</v>
      </c>
      <c r="E127" s="54" t="s">
        <v>1195</v>
      </c>
      <c r="F127" s="54" t="s">
        <v>1196</v>
      </c>
      <c r="G127" s="54" t="s">
        <v>1197</v>
      </c>
      <c r="H127" s="53" t="s">
        <v>2761</v>
      </c>
      <c r="I127" s="53">
        <v>1</v>
      </c>
      <c r="J127" s="53">
        <v>2</v>
      </c>
      <c r="K127" s="54" t="s">
        <v>86</v>
      </c>
      <c r="L127" s="66" t="s">
        <v>2762</v>
      </c>
      <c r="M127" s="54" t="s">
        <v>1416</v>
      </c>
      <c r="N127" s="65"/>
      <c r="O127" s="210" t="s">
        <v>2763</v>
      </c>
      <c r="P127" s="66" t="s">
        <v>2705</v>
      </c>
      <c r="Q127" s="66" t="s">
        <v>2764</v>
      </c>
      <c r="R127" s="66" t="s">
        <v>2765</v>
      </c>
      <c r="S127" s="66" t="s">
        <v>1615</v>
      </c>
      <c r="T127" s="66" t="s">
        <v>86</v>
      </c>
      <c r="U127" s="66" t="s">
        <v>2766</v>
      </c>
      <c r="V127" s="66" t="s">
        <v>86</v>
      </c>
      <c r="W127" s="66" t="s">
        <v>2767</v>
      </c>
      <c r="X127" s="66" t="s">
        <v>2768</v>
      </c>
      <c r="Y127" s="66" t="s">
        <v>2769</v>
      </c>
      <c r="Z127" s="52">
        <f t="shared" si="0"/>
        <v>1</v>
      </c>
      <c r="AA127" s="65">
        <v>2</v>
      </c>
      <c r="AB127" s="65">
        <v>3</v>
      </c>
      <c r="AC127" s="65">
        <v>1</v>
      </c>
      <c r="AD127" s="65">
        <v>1</v>
      </c>
      <c r="AE127" s="52">
        <f t="shared" si="1"/>
        <v>8</v>
      </c>
    </row>
    <row r="128" spans="1:31" ht="357" x14ac:dyDescent="0.25">
      <c r="A128" s="179" t="s">
        <v>1204</v>
      </c>
      <c r="B128" s="52">
        <v>2003</v>
      </c>
      <c r="C128" s="53" t="s">
        <v>125</v>
      </c>
      <c r="D128" s="54" t="s">
        <v>1205</v>
      </c>
      <c r="E128" s="54" t="s">
        <v>1206</v>
      </c>
      <c r="F128" s="54" t="s">
        <v>1207</v>
      </c>
      <c r="G128" s="54" t="s">
        <v>1208</v>
      </c>
      <c r="H128" s="53" t="s">
        <v>2770</v>
      </c>
      <c r="I128" s="53">
        <v>1</v>
      </c>
      <c r="J128" s="53">
        <v>1</v>
      </c>
      <c r="K128" s="54" t="s">
        <v>2771</v>
      </c>
      <c r="L128" s="66" t="s">
        <v>2772</v>
      </c>
      <c r="M128" s="54" t="s">
        <v>1416</v>
      </c>
      <c r="N128" s="65"/>
      <c r="O128" s="210" t="s">
        <v>2773</v>
      </c>
      <c r="P128" s="66" t="s">
        <v>2774</v>
      </c>
      <c r="Q128" s="66" t="s">
        <v>2775</v>
      </c>
      <c r="R128" s="66" t="s">
        <v>2776</v>
      </c>
      <c r="S128" s="66" t="s">
        <v>1615</v>
      </c>
      <c r="T128" s="66" t="s">
        <v>86</v>
      </c>
      <c r="U128" s="66" t="s">
        <v>2777</v>
      </c>
      <c r="V128" s="66" t="s">
        <v>86</v>
      </c>
      <c r="W128" s="66" t="s">
        <v>2778</v>
      </c>
      <c r="X128" s="66" t="s">
        <v>1656</v>
      </c>
      <c r="Y128" s="66" t="s">
        <v>2779</v>
      </c>
      <c r="Z128" s="52">
        <f t="shared" si="0"/>
        <v>2</v>
      </c>
      <c r="AA128" s="65">
        <v>3</v>
      </c>
      <c r="AB128" s="65">
        <v>4</v>
      </c>
      <c r="AC128" s="65">
        <v>4</v>
      </c>
      <c r="AD128" s="65">
        <v>5</v>
      </c>
      <c r="AE128" s="52">
        <f t="shared" si="1"/>
        <v>18</v>
      </c>
    </row>
    <row r="129" spans="1:31" ht="395.25" x14ac:dyDescent="0.25">
      <c r="A129" s="179" t="s">
        <v>1209</v>
      </c>
      <c r="B129" s="52">
        <v>2003</v>
      </c>
      <c r="C129" s="53" t="s">
        <v>106</v>
      </c>
      <c r="D129" s="54" t="s">
        <v>1210</v>
      </c>
      <c r="E129" s="54" t="s">
        <v>1211</v>
      </c>
      <c r="F129" s="54" t="s">
        <v>1212</v>
      </c>
      <c r="G129" s="54" t="s">
        <v>1213</v>
      </c>
      <c r="H129" s="53" t="s">
        <v>2780</v>
      </c>
      <c r="I129" s="53">
        <v>1</v>
      </c>
      <c r="J129" s="53">
        <v>2</v>
      </c>
      <c r="K129" s="54" t="s">
        <v>86</v>
      </c>
      <c r="L129" s="66" t="s">
        <v>2781</v>
      </c>
      <c r="M129" s="54" t="s">
        <v>1416</v>
      </c>
      <c r="N129" s="65"/>
      <c r="O129" s="210" t="s">
        <v>2782</v>
      </c>
      <c r="P129" s="66" t="s">
        <v>2783</v>
      </c>
      <c r="Q129" s="66" t="s">
        <v>2784</v>
      </c>
      <c r="R129" s="66" t="s">
        <v>2785</v>
      </c>
      <c r="S129" s="66" t="s">
        <v>1615</v>
      </c>
      <c r="T129" s="66" t="s">
        <v>86</v>
      </c>
      <c r="U129" s="66" t="s">
        <v>2786</v>
      </c>
      <c r="V129" s="66" t="s">
        <v>86</v>
      </c>
      <c r="W129" s="66" t="s">
        <v>2787</v>
      </c>
      <c r="X129" s="66" t="s">
        <v>2788</v>
      </c>
      <c r="Y129" s="66" t="s">
        <v>2789</v>
      </c>
      <c r="Z129" s="52">
        <f t="shared" si="0"/>
        <v>1</v>
      </c>
      <c r="AA129" s="65">
        <v>2</v>
      </c>
      <c r="AB129" s="65">
        <v>3</v>
      </c>
      <c r="AC129" s="65">
        <v>4</v>
      </c>
      <c r="AD129" s="65">
        <v>5</v>
      </c>
      <c r="AE129" s="52">
        <f t="shared" si="1"/>
        <v>15</v>
      </c>
    </row>
    <row r="130" spans="1:31" ht="409.5" x14ac:dyDescent="0.25">
      <c r="A130" s="179" t="s">
        <v>1214</v>
      </c>
      <c r="B130" s="52">
        <v>2003</v>
      </c>
      <c r="C130" s="53" t="s">
        <v>1046</v>
      </c>
      <c r="D130" s="54" t="s">
        <v>1215</v>
      </c>
      <c r="E130" s="54" t="s">
        <v>1216</v>
      </c>
      <c r="F130" s="54" t="s">
        <v>1217</v>
      </c>
      <c r="G130" s="54" t="s">
        <v>1218</v>
      </c>
      <c r="H130" s="53" t="s">
        <v>2790</v>
      </c>
      <c r="I130" s="53">
        <v>2</v>
      </c>
      <c r="J130" s="53">
        <v>2</v>
      </c>
      <c r="K130" s="54" t="s">
        <v>86</v>
      </c>
      <c r="L130" s="66" t="s">
        <v>2791</v>
      </c>
      <c r="M130" s="54" t="s">
        <v>2792</v>
      </c>
      <c r="N130" s="65"/>
      <c r="O130" s="210" t="s">
        <v>2793</v>
      </c>
      <c r="P130" s="66" t="s">
        <v>2705</v>
      </c>
      <c r="Q130" s="66" t="s">
        <v>2794</v>
      </c>
      <c r="R130" s="66" t="s">
        <v>2795</v>
      </c>
      <c r="S130" s="66" t="s">
        <v>1615</v>
      </c>
      <c r="T130" s="66" t="s">
        <v>2796</v>
      </c>
      <c r="U130" s="66" t="s">
        <v>2797</v>
      </c>
      <c r="V130" s="66" t="s">
        <v>86</v>
      </c>
      <c r="W130" s="66" t="s">
        <v>2798</v>
      </c>
      <c r="X130" s="66" t="s">
        <v>1615</v>
      </c>
      <c r="Y130" s="66" t="s">
        <v>86</v>
      </c>
      <c r="Z130" s="52">
        <f t="shared" si="0"/>
        <v>1</v>
      </c>
      <c r="AA130" s="65">
        <v>2</v>
      </c>
      <c r="AB130" s="65">
        <v>3</v>
      </c>
      <c r="AC130" s="65">
        <v>1</v>
      </c>
      <c r="AD130" s="65">
        <v>1</v>
      </c>
      <c r="AE130" s="52">
        <f t="shared" si="1"/>
        <v>8</v>
      </c>
    </row>
    <row r="131" spans="1:31" ht="409.5" x14ac:dyDescent="0.25">
      <c r="A131" s="179" t="s">
        <v>1219</v>
      </c>
      <c r="B131" s="52">
        <v>2003</v>
      </c>
      <c r="C131" s="53" t="s">
        <v>106</v>
      </c>
      <c r="D131" s="54" t="s">
        <v>1220</v>
      </c>
      <c r="E131" s="54" t="s">
        <v>1221</v>
      </c>
      <c r="F131" s="54" t="s">
        <v>1222</v>
      </c>
      <c r="G131" s="54" t="s">
        <v>1223</v>
      </c>
      <c r="H131" s="53" t="s">
        <v>2799</v>
      </c>
      <c r="I131" s="53">
        <v>1</v>
      </c>
      <c r="J131" s="53">
        <v>1</v>
      </c>
      <c r="K131" s="54" t="s">
        <v>2800</v>
      </c>
      <c r="L131" s="66" t="s">
        <v>2801</v>
      </c>
      <c r="M131" s="54" t="s">
        <v>2802</v>
      </c>
      <c r="N131" s="65"/>
      <c r="O131" s="210" t="s">
        <v>2803</v>
      </c>
      <c r="P131" s="66" t="s">
        <v>2804</v>
      </c>
      <c r="Q131" s="66" t="s">
        <v>2805</v>
      </c>
      <c r="R131" s="66" t="s">
        <v>2806</v>
      </c>
      <c r="S131" s="66" t="s">
        <v>1615</v>
      </c>
      <c r="T131" s="66" t="s">
        <v>2807</v>
      </c>
      <c r="U131" s="66" t="s">
        <v>2808</v>
      </c>
      <c r="V131" s="66" t="s">
        <v>86</v>
      </c>
      <c r="W131" s="66" t="s">
        <v>2809</v>
      </c>
      <c r="X131" s="66" t="s">
        <v>1615</v>
      </c>
      <c r="Y131" s="66" t="s">
        <v>86</v>
      </c>
      <c r="Z131" s="52">
        <f t="shared" si="0"/>
        <v>2</v>
      </c>
      <c r="AA131" s="65">
        <v>3</v>
      </c>
      <c r="AB131" s="65">
        <v>4</v>
      </c>
      <c r="AC131" s="65">
        <v>4</v>
      </c>
      <c r="AD131" s="65">
        <v>3</v>
      </c>
      <c r="AE131" s="52">
        <f t="shared" si="1"/>
        <v>16</v>
      </c>
    </row>
    <row r="132" spans="1:31" ht="255" x14ac:dyDescent="0.25">
      <c r="A132" s="179" t="s">
        <v>1219</v>
      </c>
      <c r="B132" s="52">
        <v>2003</v>
      </c>
      <c r="C132" s="53" t="s">
        <v>106</v>
      </c>
      <c r="D132" s="54" t="s">
        <v>1220</v>
      </c>
      <c r="E132" s="54" t="s">
        <v>1221</v>
      </c>
      <c r="F132" s="54" t="s">
        <v>1222</v>
      </c>
      <c r="G132" s="54" t="s">
        <v>1223</v>
      </c>
      <c r="H132" s="53" t="s">
        <v>2799</v>
      </c>
      <c r="I132" s="53">
        <v>1</v>
      </c>
      <c r="J132" s="53">
        <v>1</v>
      </c>
      <c r="K132" s="54" t="s">
        <v>2800</v>
      </c>
      <c r="L132" s="66" t="s">
        <v>2801</v>
      </c>
      <c r="M132" s="54" t="s">
        <v>1416</v>
      </c>
      <c r="N132" s="65"/>
      <c r="O132" s="210" t="s">
        <v>2803</v>
      </c>
      <c r="P132" s="66" t="s">
        <v>2804</v>
      </c>
      <c r="Q132" s="66" t="s">
        <v>2810</v>
      </c>
      <c r="R132" s="66" t="s">
        <v>2806</v>
      </c>
      <c r="S132" s="66" t="s">
        <v>1615</v>
      </c>
      <c r="T132" s="66" t="s">
        <v>2807</v>
      </c>
      <c r="U132" s="66" t="s">
        <v>2808</v>
      </c>
      <c r="V132" s="66" t="s">
        <v>86</v>
      </c>
      <c r="W132" s="66" t="s">
        <v>2809</v>
      </c>
      <c r="X132" s="66" t="s">
        <v>1615</v>
      </c>
      <c r="Y132" s="66" t="s">
        <v>86</v>
      </c>
      <c r="Z132" s="52">
        <f t="shared" si="0"/>
        <v>2</v>
      </c>
      <c r="AA132" s="65">
        <v>3</v>
      </c>
      <c r="AB132" s="65">
        <v>4</v>
      </c>
      <c r="AC132" s="65">
        <v>4</v>
      </c>
      <c r="AD132" s="65">
        <v>3</v>
      </c>
      <c r="AE132" s="52">
        <f t="shared" si="1"/>
        <v>16</v>
      </c>
    </row>
  </sheetData>
  <mergeCells count="3">
    <mergeCell ref="N14:N15"/>
    <mergeCell ref="N59:N62"/>
    <mergeCell ref="B1:N1"/>
  </mergeCell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04"/>
  <sheetViews>
    <sheetView workbookViewId="0">
      <selection activeCell="G31" sqref="G31"/>
    </sheetView>
  </sheetViews>
  <sheetFormatPr defaultColWidth="17.28515625" defaultRowHeight="15" customHeight="1" x14ac:dyDescent="0.25"/>
  <cols>
    <col min="1" max="1" width="18" customWidth="1"/>
  </cols>
  <sheetData>
    <row r="1" spans="1:32" x14ac:dyDescent="0.25">
      <c r="A1" s="101" t="s">
        <v>1231</v>
      </c>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row>
    <row r="2" spans="1:32" x14ac:dyDescent="0.25">
      <c r="A2" s="103"/>
      <c r="B2" s="104"/>
      <c r="C2" s="104"/>
      <c r="D2" s="104"/>
      <c r="E2" s="104"/>
      <c r="F2" s="104"/>
      <c r="G2" s="104"/>
      <c r="H2" s="104"/>
      <c r="I2" s="105"/>
      <c r="J2" s="105"/>
      <c r="K2" s="105"/>
      <c r="L2" s="105"/>
      <c r="M2" s="105"/>
      <c r="N2" s="105"/>
      <c r="O2" s="105"/>
      <c r="P2" s="105"/>
      <c r="Q2" s="105"/>
      <c r="R2" s="105"/>
      <c r="S2" s="105"/>
      <c r="T2" s="105"/>
      <c r="U2" s="105"/>
      <c r="V2" s="105"/>
      <c r="W2" s="105"/>
      <c r="X2" s="105"/>
      <c r="Y2" s="105"/>
      <c r="Z2" s="105"/>
      <c r="AA2" s="105"/>
      <c r="AB2" s="105"/>
      <c r="AC2" s="105"/>
      <c r="AD2" s="105"/>
      <c r="AE2" s="105"/>
      <c r="AF2" s="105"/>
    </row>
    <row r="3" spans="1:32" x14ac:dyDescent="0.25">
      <c r="A3" s="106"/>
      <c r="B3" s="107" t="s">
        <v>1232</v>
      </c>
      <c r="C3" s="107" t="s">
        <v>1233</v>
      </c>
      <c r="D3" s="107" t="s">
        <v>1234</v>
      </c>
      <c r="E3" s="107" t="s">
        <v>1235</v>
      </c>
      <c r="F3" s="107" t="s">
        <v>1236</v>
      </c>
      <c r="G3" s="107" t="s">
        <v>1237</v>
      </c>
      <c r="H3" s="105"/>
      <c r="I3" s="105"/>
      <c r="J3" s="105"/>
      <c r="K3" s="105"/>
      <c r="L3" s="105"/>
      <c r="M3" s="105"/>
      <c r="N3" s="105"/>
      <c r="O3" s="105"/>
      <c r="P3" s="105"/>
      <c r="Q3" s="105"/>
      <c r="R3" s="105"/>
      <c r="S3" s="105"/>
      <c r="T3" s="105"/>
      <c r="U3" s="105"/>
      <c r="V3" s="105"/>
      <c r="W3" s="105"/>
      <c r="X3" s="105"/>
      <c r="Y3" s="105"/>
      <c r="Z3" s="105"/>
      <c r="AA3" s="105"/>
    </row>
    <row r="4" spans="1:32" x14ac:dyDescent="0.25">
      <c r="A4" s="107">
        <v>2017</v>
      </c>
      <c r="B4" s="108">
        <v>15</v>
      </c>
      <c r="C4" s="108">
        <v>5</v>
      </c>
      <c r="D4" s="108">
        <v>3</v>
      </c>
      <c r="E4" s="109">
        <f t="shared" ref="E4:F4" si="0">C4/B4</f>
        <v>0.33333333333333331</v>
      </c>
      <c r="F4" s="109">
        <f t="shared" si="0"/>
        <v>0.6</v>
      </c>
      <c r="G4" s="109">
        <f t="shared" ref="G4:G19" si="1">D4/B4</f>
        <v>0.2</v>
      </c>
      <c r="H4" s="105"/>
      <c r="I4" s="105"/>
      <c r="J4" s="105"/>
      <c r="K4" s="105"/>
      <c r="L4" s="105"/>
      <c r="M4" s="105"/>
      <c r="N4" s="105"/>
      <c r="O4" s="105"/>
      <c r="P4" s="105"/>
      <c r="Q4" s="105"/>
      <c r="R4" s="105"/>
      <c r="S4" s="105"/>
      <c r="T4" s="105"/>
      <c r="U4" s="105"/>
      <c r="V4" s="105"/>
      <c r="W4" s="105"/>
      <c r="X4" s="105"/>
      <c r="Y4" s="105"/>
      <c r="Z4" s="105"/>
      <c r="AA4" s="105"/>
    </row>
    <row r="5" spans="1:32" x14ac:dyDescent="0.25">
      <c r="A5" s="107">
        <v>2016</v>
      </c>
      <c r="B5" s="108">
        <v>19</v>
      </c>
      <c r="C5" s="108">
        <v>9</v>
      </c>
      <c r="D5" s="108">
        <v>6</v>
      </c>
      <c r="E5" s="109">
        <f t="shared" ref="E5:F5" si="2">C5/B5</f>
        <v>0.47368421052631576</v>
      </c>
      <c r="F5" s="109">
        <f t="shared" si="2"/>
        <v>0.66666666666666663</v>
      </c>
      <c r="G5" s="109">
        <f t="shared" si="1"/>
        <v>0.31578947368421051</v>
      </c>
      <c r="H5" s="105"/>
      <c r="I5" s="105"/>
      <c r="J5" s="105"/>
      <c r="K5" s="105"/>
      <c r="L5" s="105"/>
      <c r="M5" s="105"/>
      <c r="N5" s="105"/>
      <c r="O5" s="105"/>
      <c r="P5" s="105"/>
      <c r="Q5" s="105"/>
      <c r="R5" s="105"/>
      <c r="S5" s="105"/>
      <c r="T5" s="105"/>
      <c r="U5" s="105"/>
      <c r="V5" s="105"/>
      <c r="W5" s="105"/>
      <c r="X5" s="105"/>
      <c r="Y5" s="105"/>
      <c r="Z5" s="105"/>
      <c r="AA5" s="105"/>
    </row>
    <row r="6" spans="1:32" x14ac:dyDescent="0.25">
      <c r="A6" s="107">
        <v>2015</v>
      </c>
      <c r="B6" s="108">
        <v>15</v>
      </c>
      <c r="C6" s="108">
        <v>5</v>
      </c>
      <c r="D6" s="108">
        <v>4</v>
      </c>
      <c r="E6" s="109">
        <f t="shared" ref="E6:F6" si="3">C6/B6</f>
        <v>0.33333333333333331</v>
      </c>
      <c r="F6" s="109">
        <f t="shared" si="3"/>
        <v>0.8</v>
      </c>
      <c r="G6" s="109">
        <f t="shared" si="1"/>
        <v>0.26666666666666666</v>
      </c>
      <c r="H6" s="105"/>
      <c r="I6" s="105"/>
      <c r="J6" s="105"/>
      <c r="K6" s="105"/>
      <c r="L6" s="105"/>
      <c r="M6" s="105"/>
      <c r="N6" s="105"/>
      <c r="O6" s="105"/>
      <c r="P6" s="105"/>
      <c r="Q6" s="105"/>
      <c r="R6" s="105"/>
      <c r="S6" s="105"/>
      <c r="T6" s="105"/>
      <c r="U6" s="105"/>
      <c r="V6" s="105"/>
      <c r="W6" s="105"/>
      <c r="X6" s="105"/>
      <c r="Y6" s="105"/>
      <c r="Z6" s="105"/>
      <c r="AA6" s="105"/>
    </row>
    <row r="7" spans="1:32" x14ac:dyDescent="0.25">
      <c r="A7" s="107">
        <v>2014</v>
      </c>
      <c r="B7" s="108">
        <v>36</v>
      </c>
      <c r="C7" s="108">
        <v>17</v>
      </c>
      <c r="D7" s="108">
        <v>9</v>
      </c>
      <c r="E7" s="109">
        <f t="shared" ref="E7:F7" si="4">C7/B7</f>
        <v>0.47222222222222221</v>
      </c>
      <c r="F7" s="109">
        <f t="shared" si="4"/>
        <v>0.52941176470588236</v>
      </c>
      <c r="G7" s="109">
        <f t="shared" si="1"/>
        <v>0.25</v>
      </c>
      <c r="H7" s="105"/>
      <c r="I7" s="105"/>
      <c r="J7" s="105"/>
      <c r="K7" s="105"/>
      <c r="L7" s="105"/>
      <c r="M7" s="105"/>
      <c r="N7" s="105"/>
      <c r="O7" s="105"/>
      <c r="P7" s="105"/>
      <c r="Q7" s="105"/>
      <c r="R7" s="105"/>
      <c r="S7" s="105"/>
      <c r="T7" s="105"/>
      <c r="U7" s="105"/>
      <c r="V7" s="105"/>
      <c r="W7" s="105"/>
      <c r="X7" s="105"/>
      <c r="Y7" s="105"/>
      <c r="Z7" s="105"/>
      <c r="AA7" s="105"/>
    </row>
    <row r="8" spans="1:32" x14ac:dyDescent="0.25">
      <c r="A8" s="107">
        <v>2013</v>
      </c>
      <c r="B8" s="108">
        <v>19</v>
      </c>
      <c r="C8" s="108">
        <v>11</v>
      </c>
      <c r="D8" s="108">
        <v>3</v>
      </c>
      <c r="E8" s="109">
        <f t="shared" ref="E8:F8" si="5">C8/B8</f>
        <v>0.57894736842105265</v>
      </c>
      <c r="F8" s="109">
        <f t="shared" si="5"/>
        <v>0.27272727272727271</v>
      </c>
      <c r="G8" s="109">
        <f t="shared" si="1"/>
        <v>0.15789473684210525</v>
      </c>
      <c r="H8" s="105"/>
      <c r="I8" s="105"/>
      <c r="J8" s="105"/>
      <c r="K8" s="105"/>
      <c r="L8" s="105"/>
      <c r="M8" s="105"/>
      <c r="N8" s="105"/>
      <c r="O8" s="105"/>
      <c r="P8" s="105"/>
      <c r="Q8" s="105"/>
      <c r="R8" s="105"/>
      <c r="S8" s="105"/>
      <c r="T8" s="105"/>
      <c r="U8" s="105"/>
      <c r="V8" s="105"/>
      <c r="W8" s="105"/>
      <c r="X8" s="105"/>
      <c r="Y8" s="105"/>
      <c r="Z8" s="105"/>
      <c r="AA8" s="105"/>
    </row>
    <row r="9" spans="1:32" x14ac:dyDescent="0.25">
      <c r="A9" s="107">
        <v>2012</v>
      </c>
      <c r="B9" s="108">
        <v>32</v>
      </c>
      <c r="C9" s="108">
        <v>23</v>
      </c>
      <c r="D9" s="108">
        <v>11</v>
      </c>
      <c r="E9" s="109">
        <f t="shared" ref="E9:F9" si="6">C9/B9</f>
        <v>0.71875</v>
      </c>
      <c r="F9" s="109">
        <f t="shared" si="6"/>
        <v>0.47826086956521741</v>
      </c>
      <c r="G9" s="109">
        <f t="shared" si="1"/>
        <v>0.34375</v>
      </c>
      <c r="H9" s="105"/>
      <c r="I9" s="105"/>
      <c r="J9" s="105"/>
      <c r="K9" s="105"/>
      <c r="L9" s="105"/>
      <c r="M9" s="105"/>
      <c r="N9" s="105"/>
      <c r="O9" s="105"/>
      <c r="P9" s="105"/>
      <c r="Q9" s="105"/>
      <c r="R9" s="105"/>
      <c r="S9" s="105"/>
      <c r="T9" s="105"/>
      <c r="U9" s="105"/>
      <c r="V9" s="105"/>
      <c r="W9" s="105"/>
      <c r="X9" s="105"/>
      <c r="Y9" s="105"/>
      <c r="Z9" s="105"/>
      <c r="AA9" s="105"/>
    </row>
    <row r="10" spans="1:32" x14ac:dyDescent="0.25">
      <c r="A10" s="107">
        <v>2011</v>
      </c>
      <c r="B10" s="108">
        <v>28</v>
      </c>
      <c r="C10" s="108">
        <v>17</v>
      </c>
      <c r="D10" s="108">
        <v>7</v>
      </c>
      <c r="E10" s="109">
        <f t="shared" ref="E10:F10" si="7">C10/B10</f>
        <v>0.6071428571428571</v>
      </c>
      <c r="F10" s="109">
        <f t="shared" si="7"/>
        <v>0.41176470588235292</v>
      </c>
      <c r="G10" s="109">
        <f t="shared" si="1"/>
        <v>0.25</v>
      </c>
      <c r="H10" s="105"/>
      <c r="I10" s="105"/>
      <c r="J10" s="105"/>
      <c r="K10" s="105"/>
      <c r="L10" s="105"/>
      <c r="M10" s="105"/>
      <c r="N10" s="105"/>
      <c r="O10" s="105"/>
      <c r="P10" s="105"/>
      <c r="Q10" s="105"/>
      <c r="R10" s="105"/>
      <c r="S10" s="105"/>
      <c r="T10" s="105"/>
      <c r="U10" s="105"/>
      <c r="V10" s="105"/>
      <c r="W10" s="105"/>
      <c r="X10" s="105"/>
      <c r="Y10" s="105"/>
      <c r="Z10" s="105"/>
      <c r="AA10" s="105"/>
    </row>
    <row r="11" spans="1:32" x14ac:dyDescent="0.25">
      <c r="A11" s="107">
        <v>2010</v>
      </c>
      <c r="B11" s="108">
        <v>29</v>
      </c>
      <c r="C11" s="108">
        <v>17</v>
      </c>
      <c r="D11" s="108">
        <v>10</v>
      </c>
      <c r="E11" s="109">
        <f t="shared" ref="E11:F11" si="8">C11/B11</f>
        <v>0.58620689655172409</v>
      </c>
      <c r="F11" s="109">
        <f t="shared" si="8"/>
        <v>0.58823529411764708</v>
      </c>
      <c r="G11" s="109">
        <f t="shared" si="1"/>
        <v>0.34482758620689657</v>
      </c>
      <c r="H11" s="105"/>
      <c r="I11" s="105"/>
      <c r="J11" s="105"/>
      <c r="K11" s="105"/>
      <c r="L11" s="105"/>
      <c r="M11" s="105"/>
      <c r="N11" s="105"/>
      <c r="O11" s="105"/>
      <c r="P11" s="105"/>
      <c r="Q11" s="105"/>
      <c r="R11" s="105"/>
      <c r="S11" s="105"/>
      <c r="T11" s="105"/>
      <c r="U11" s="105"/>
      <c r="V11" s="105"/>
      <c r="W11" s="105"/>
      <c r="X11" s="105"/>
      <c r="Y11" s="105"/>
      <c r="Z11" s="105"/>
      <c r="AA11" s="105"/>
    </row>
    <row r="12" spans="1:32" x14ac:dyDescent="0.25">
      <c r="A12" s="107">
        <v>2009</v>
      </c>
      <c r="B12" s="108">
        <v>30</v>
      </c>
      <c r="C12" s="108">
        <v>18</v>
      </c>
      <c r="D12" s="108">
        <v>10</v>
      </c>
      <c r="E12" s="109">
        <f t="shared" ref="E12:F12" si="9">C12/B12</f>
        <v>0.6</v>
      </c>
      <c r="F12" s="109">
        <f t="shared" si="9"/>
        <v>0.55555555555555558</v>
      </c>
      <c r="G12" s="109">
        <f t="shared" si="1"/>
        <v>0.33333333333333331</v>
      </c>
      <c r="H12" s="105"/>
      <c r="I12" s="105"/>
      <c r="J12" s="105"/>
      <c r="K12" s="105"/>
      <c r="L12" s="105"/>
      <c r="M12" s="105"/>
      <c r="N12" s="105"/>
      <c r="O12" s="105"/>
      <c r="P12" s="105"/>
      <c r="Q12" s="105"/>
      <c r="R12" s="105"/>
      <c r="S12" s="105"/>
      <c r="T12" s="105"/>
      <c r="U12" s="105"/>
      <c r="V12" s="105"/>
      <c r="W12" s="105"/>
      <c r="X12" s="105"/>
      <c r="Y12" s="105"/>
      <c r="Z12" s="105"/>
      <c r="AA12" s="105"/>
    </row>
    <row r="13" spans="1:32" x14ac:dyDescent="0.25">
      <c r="A13" s="107">
        <v>2008</v>
      </c>
      <c r="B13" s="108">
        <v>40</v>
      </c>
      <c r="C13" s="108">
        <v>24</v>
      </c>
      <c r="D13" s="108">
        <v>12</v>
      </c>
      <c r="E13" s="109">
        <f t="shared" ref="E13:F13" si="10">C13/B13</f>
        <v>0.6</v>
      </c>
      <c r="F13" s="109">
        <f t="shared" si="10"/>
        <v>0.5</v>
      </c>
      <c r="G13" s="109">
        <f t="shared" si="1"/>
        <v>0.3</v>
      </c>
      <c r="H13" s="105"/>
      <c r="I13" s="105"/>
      <c r="J13" s="105"/>
      <c r="K13" s="105"/>
      <c r="L13" s="105"/>
      <c r="M13" s="105"/>
      <c r="N13" s="105"/>
      <c r="O13" s="105"/>
      <c r="P13" s="105"/>
      <c r="Q13" s="105"/>
      <c r="R13" s="105"/>
      <c r="S13" s="105"/>
      <c r="T13" s="105"/>
      <c r="U13" s="105"/>
      <c r="V13" s="105"/>
      <c r="W13" s="105"/>
      <c r="X13" s="105"/>
      <c r="Y13" s="105"/>
      <c r="Z13" s="105"/>
      <c r="AA13" s="105"/>
    </row>
    <row r="14" spans="1:32" x14ac:dyDescent="0.25">
      <c r="A14" s="107">
        <v>2007</v>
      </c>
      <c r="B14" s="108">
        <v>31</v>
      </c>
      <c r="C14" s="108">
        <v>17</v>
      </c>
      <c r="D14" s="108">
        <v>8</v>
      </c>
      <c r="E14" s="109">
        <f t="shared" ref="E14:F14" si="11">C14/B14</f>
        <v>0.54838709677419351</v>
      </c>
      <c r="F14" s="109">
        <f t="shared" si="11"/>
        <v>0.47058823529411764</v>
      </c>
      <c r="G14" s="109">
        <f t="shared" si="1"/>
        <v>0.25806451612903225</v>
      </c>
      <c r="H14" s="105"/>
      <c r="I14" s="105"/>
      <c r="J14" s="105"/>
      <c r="K14" s="105"/>
      <c r="L14" s="105"/>
      <c r="M14" s="105"/>
      <c r="N14" s="105"/>
      <c r="O14" s="105"/>
      <c r="P14" s="105"/>
      <c r="Q14" s="105"/>
      <c r="R14" s="105"/>
      <c r="S14" s="105"/>
      <c r="T14" s="105"/>
      <c r="U14" s="105"/>
      <c r="V14" s="105"/>
      <c r="W14" s="105"/>
      <c r="X14" s="105"/>
      <c r="Y14" s="105"/>
      <c r="Z14" s="105"/>
      <c r="AA14" s="105"/>
    </row>
    <row r="15" spans="1:32" x14ac:dyDescent="0.25">
      <c r="A15" s="107">
        <v>2006</v>
      </c>
      <c r="B15" s="108">
        <v>29</v>
      </c>
      <c r="C15" s="108">
        <v>13</v>
      </c>
      <c r="D15" s="108">
        <v>9</v>
      </c>
      <c r="E15" s="109">
        <f t="shared" ref="E15:F15" si="12">C15/B15</f>
        <v>0.44827586206896552</v>
      </c>
      <c r="F15" s="109">
        <f t="shared" si="12"/>
        <v>0.69230769230769229</v>
      </c>
      <c r="G15" s="109">
        <f t="shared" si="1"/>
        <v>0.31034482758620691</v>
      </c>
      <c r="H15" s="105"/>
      <c r="I15" s="105"/>
      <c r="J15" s="105"/>
      <c r="K15" s="105"/>
      <c r="L15" s="105"/>
      <c r="M15" s="105"/>
      <c r="N15" s="105"/>
      <c r="O15" s="105"/>
      <c r="P15" s="105"/>
      <c r="Q15" s="105"/>
      <c r="R15" s="105"/>
      <c r="S15" s="105"/>
      <c r="T15" s="105"/>
      <c r="U15" s="105"/>
      <c r="V15" s="105"/>
      <c r="W15" s="105"/>
      <c r="X15" s="105"/>
      <c r="Y15" s="105"/>
      <c r="Z15" s="105"/>
      <c r="AA15" s="105"/>
    </row>
    <row r="16" spans="1:32" x14ac:dyDescent="0.25">
      <c r="A16" s="107">
        <v>2005</v>
      </c>
      <c r="B16" s="108">
        <v>15</v>
      </c>
      <c r="C16" s="108">
        <v>7</v>
      </c>
      <c r="D16" s="108">
        <v>3</v>
      </c>
      <c r="E16" s="109">
        <f t="shared" ref="E16:F16" si="13">C16/B16</f>
        <v>0.46666666666666667</v>
      </c>
      <c r="F16" s="109">
        <f t="shared" si="13"/>
        <v>0.42857142857142855</v>
      </c>
      <c r="G16" s="109">
        <f t="shared" si="1"/>
        <v>0.2</v>
      </c>
      <c r="H16" s="105"/>
      <c r="I16" s="105"/>
      <c r="J16" s="105"/>
      <c r="K16" s="105"/>
      <c r="L16" s="105"/>
      <c r="M16" s="105"/>
      <c r="N16" s="105"/>
      <c r="O16" s="105"/>
      <c r="P16" s="105"/>
      <c r="Q16" s="105"/>
      <c r="R16" s="105"/>
      <c r="S16" s="105"/>
      <c r="T16" s="105"/>
      <c r="U16" s="105"/>
      <c r="V16" s="105"/>
      <c r="W16" s="105"/>
      <c r="X16" s="105"/>
      <c r="Y16" s="105"/>
      <c r="Z16" s="105"/>
      <c r="AA16" s="105"/>
    </row>
    <row r="17" spans="1:32" x14ac:dyDescent="0.25">
      <c r="A17" s="107">
        <v>2004</v>
      </c>
      <c r="B17" s="108">
        <v>20</v>
      </c>
      <c r="C17" s="108">
        <v>5</v>
      </c>
      <c r="D17" s="108">
        <v>3</v>
      </c>
      <c r="E17" s="109">
        <f t="shared" ref="E17:F17" si="14">C17/B17</f>
        <v>0.25</v>
      </c>
      <c r="F17" s="109">
        <f t="shared" si="14"/>
        <v>0.6</v>
      </c>
      <c r="G17" s="109">
        <f t="shared" si="1"/>
        <v>0.15</v>
      </c>
      <c r="H17" s="105"/>
      <c r="I17" s="105"/>
      <c r="J17" s="105"/>
      <c r="K17" s="105"/>
      <c r="L17" s="105"/>
      <c r="M17" s="105"/>
      <c r="N17" s="105"/>
      <c r="O17" s="105"/>
      <c r="P17" s="105"/>
      <c r="Q17" s="105"/>
      <c r="R17" s="105"/>
      <c r="S17" s="105"/>
      <c r="T17" s="105"/>
      <c r="U17" s="105"/>
      <c r="V17" s="105"/>
      <c r="W17" s="105"/>
      <c r="X17" s="105"/>
      <c r="Y17" s="105"/>
      <c r="Z17" s="105"/>
      <c r="AA17" s="105"/>
    </row>
    <row r="18" spans="1:32" x14ac:dyDescent="0.25">
      <c r="A18" s="107">
        <v>2003</v>
      </c>
      <c r="B18" s="108">
        <v>25</v>
      </c>
      <c r="C18" s="108">
        <v>12</v>
      </c>
      <c r="D18" s="108">
        <v>10</v>
      </c>
      <c r="E18" s="109">
        <f t="shared" ref="E18:F18" si="15">C18/B18</f>
        <v>0.48</v>
      </c>
      <c r="F18" s="109">
        <f t="shared" si="15"/>
        <v>0.83333333333333337</v>
      </c>
      <c r="G18" s="109">
        <f t="shared" si="1"/>
        <v>0.4</v>
      </c>
      <c r="H18" s="105"/>
      <c r="I18" s="105"/>
      <c r="J18" s="105"/>
      <c r="K18" s="105"/>
      <c r="L18" s="105"/>
      <c r="M18" s="105"/>
      <c r="N18" s="105"/>
      <c r="O18" s="105"/>
      <c r="P18" s="105"/>
      <c r="Q18" s="105"/>
      <c r="R18" s="105"/>
      <c r="S18" s="105"/>
      <c r="T18" s="105"/>
      <c r="U18" s="105"/>
      <c r="V18" s="105"/>
      <c r="W18" s="105"/>
      <c r="X18" s="105"/>
      <c r="Y18" s="105"/>
      <c r="Z18" s="105"/>
      <c r="AA18" s="105"/>
    </row>
    <row r="19" spans="1:32" x14ac:dyDescent="0.25">
      <c r="A19" s="107" t="s">
        <v>1238</v>
      </c>
      <c r="B19" s="110">
        <f t="shared" ref="B19:D19" si="16">SUM(B4:B18)</f>
        <v>383</v>
      </c>
      <c r="C19" s="110">
        <f t="shared" si="16"/>
        <v>200</v>
      </c>
      <c r="D19" s="110">
        <f t="shared" si="16"/>
        <v>108</v>
      </c>
      <c r="E19" s="110"/>
      <c r="F19" s="108" t="s">
        <v>1239</v>
      </c>
      <c r="G19" s="109">
        <f t="shared" si="1"/>
        <v>0.28198433420365537</v>
      </c>
      <c r="H19" s="105"/>
      <c r="I19" s="105"/>
      <c r="J19" s="105"/>
      <c r="K19" s="105"/>
      <c r="L19" s="105"/>
      <c r="M19" s="105"/>
      <c r="N19" s="105"/>
      <c r="O19" s="105"/>
      <c r="P19" s="105"/>
      <c r="Q19" s="105"/>
      <c r="R19" s="105"/>
      <c r="S19" s="105"/>
      <c r="T19" s="105"/>
      <c r="U19" s="105"/>
      <c r="V19" s="105"/>
      <c r="W19" s="105"/>
      <c r="X19" s="105"/>
      <c r="Y19" s="105"/>
      <c r="Z19" s="105"/>
      <c r="AA19" s="105"/>
    </row>
    <row r="20" spans="1:32" x14ac:dyDescent="0.25">
      <c r="A20" s="105"/>
      <c r="B20" s="105"/>
      <c r="C20" s="105"/>
      <c r="D20" s="105"/>
      <c r="E20" s="105"/>
      <c r="F20" s="105"/>
      <c r="G20" s="105"/>
      <c r="H20" s="105"/>
      <c r="I20" s="105"/>
      <c r="J20" s="105"/>
      <c r="K20" s="105"/>
      <c r="L20" s="105"/>
      <c r="M20" s="105"/>
      <c r="N20" s="105"/>
      <c r="O20" s="105"/>
      <c r="P20" s="105"/>
      <c r="Q20" s="105"/>
      <c r="R20" s="105"/>
      <c r="S20" s="105"/>
      <c r="T20" s="105"/>
      <c r="U20" s="105"/>
      <c r="V20" s="105"/>
      <c r="W20" s="105"/>
      <c r="X20" s="105"/>
      <c r="Y20" s="105"/>
      <c r="Z20" s="105"/>
      <c r="AA20" s="105"/>
    </row>
    <row r="21" spans="1:32" x14ac:dyDescent="0.25">
      <c r="A21" s="104"/>
      <c r="B21" s="105"/>
      <c r="C21" s="105"/>
      <c r="D21" s="105"/>
      <c r="E21" s="105"/>
      <c r="F21" s="105"/>
      <c r="G21" s="105"/>
      <c r="H21" s="105"/>
      <c r="I21" s="105"/>
      <c r="J21" s="105"/>
      <c r="K21" s="105"/>
      <c r="L21" s="105"/>
      <c r="M21" s="105"/>
      <c r="N21" s="105"/>
      <c r="O21" s="105"/>
      <c r="P21" s="105"/>
      <c r="Q21" s="105"/>
      <c r="R21" s="105"/>
      <c r="S21" s="105"/>
      <c r="T21" s="105"/>
    </row>
    <row r="22" spans="1:32" x14ac:dyDescent="0.25">
      <c r="A22" s="103"/>
      <c r="B22" s="105"/>
      <c r="C22" s="105"/>
      <c r="D22" s="105"/>
      <c r="E22" s="105"/>
      <c r="F22" s="105"/>
      <c r="G22" s="105"/>
      <c r="I22" s="105"/>
      <c r="J22" s="105"/>
      <c r="K22" s="105"/>
      <c r="L22" s="105"/>
      <c r="M22" s="105"/>
      <c r="N22" s="105"/>
      <c r="O22" s="105"/>
      <c r="P22" s="105"/>
      <c r="Q22" s="105"/>
      <c r="R22" s="105"/>
      <c r="S22" s="105"/>
      <c r="T22" s="105"/>
    </row>
    <row r="23" spans="1:32" x14ac:dyDescent="0.25">
      <c r="A23" s="103"/>
      <c r="B23" s="105"/>
      <c r="C23" s="105"/>
      <c r="D23" s="105"/>
      <c r="E23" s="105"/>
      <c r="F23" s="105"/>
      <c r="G23" s="105"/>
      <c r="H23" s="105"/>
      <c r="I23" s="105"/>
      <c r="J23" s="105"/>
      <c r="K23" s="105"/>
      <c r="L23" s="105"/>
      <c r="M23" s="105"/>
      <c r="N23" s="105"/>
      <c r="O23" s="105"/>
      <c r="P23" s="105"/>
      <c r="Q23" s="105"/>
      <c r="R23" s="105"/>
      <c r="S23" s="105"/>
      <c r="T23" s="105"/>
    </row>
    <row r="24" spans="1:32" x14ac:dyDescent="0.25">
      <c r="A24" s="103"/>
      <c r="B24" s="105"/>
      <c r="C24" s="105"/>
      <c r="D24" s="105"/>
      <c r="E24" s="105"/>
      <c r="F24" s="105"/>
      <c r="G24" s="105"/>
      <c r="H24" s="105"/>
      <c r="I24" s="105"/>
      <c r="J24" s="105"/>
      <c r="K24" s="105"/>
      <c r="L24" s="105"/>
      <c r="M24" s="105"/>
      <c r="N24" s="105"/>
      <c r="O24" s="105"/>
      <c r="P24" s="105"/>
      <c r="Q24" s="105"/>
      <c r="R24" s="105"/>
      <c r="S24" s="105"/>
      <c r="T24" s="105"/>
      <c r="U24" s="105"/>
    </row>
    <row r="25" spans="1:32" x14ac:dyDescent="0.25">
      <c r="A25" s="103"/>
      <c r="B25" s="105"/>
      <c r="C25" s="105"/>
      <c r="D25" s="105"/>
      <c r="E25" s="105"/>
      <c r="F25" s="105"/>
      <c r="G25" s="105"/>
      <c r="H25" s="105"/>
      <c r="I25" s="105"/>
      <c r="J25" s="105"/>
      <c r="K25" s="105"/>
      <c r="L25" s="105"/>
      <c r="M25" s="105"/>
      <c r="N25" s="105"/>
      <c r="O25" s="105"/>
      <c r="P25" s="105"/>
      <c r="Q25" s="105"/>
      <c r="R25" s="105"/>
      <c r="S25" s="105"/>
      <c r="T25" s="105"/>
      <c r="U25" s="105"/>
    </row>
    <row r="26" spans="1:32" x14ac:dyDescent="0.25">
      <c r="A26" s="103"/>
      <c r="B26" s="105"/>
      <c r="C26" s="105"/>
      <c r="D26" s="105"/>
      <c r="E26" s="105"/>
      <c r="F26" s="105"/>
      <c r="G26" s="105"/>
      <c r="H26" s="111"/>
      <c r="I26" s="105"/>
      <c r="J26" s="105"/>
      <c r="K26" s="105"/>
      <c r="L26" s="105"/>
      <c r="M26" s="105"/>
      <c r="N26" s="105"/>
      <c r="O26" s="105"/>
      <c r="P26" s="105"/>
      <c r="Q26" s="105"/>
      <c r="R26" s="105"/>
      <c r="S26" s="105"/>
      <c r="T26" s="105"/>
      <c r="U26" s="105"/>
    </row>
    <row r="27" spans="1:32" x14ac:dyDescent="0.25">
      <c r="A27" s="101" t="s">
        <v>1240</v>
      </c>
      <c r="B27" s="102"/>
      <c r="C27" s="102"/>
      <c r="D27" s="102"/>
      <c r="E27" s="102"/>
      <c r="F27" s="102"/>
      <c r="G27" s="102"/>
      <c r="H27" s="102"/>
      <c r="I27" s="102"/>
      <c r="J27" s="102"/>
      <c r="K27" s="102"/>
      <c r="L27" s="102"/>
      <c r="M27" s="102"/>
      <c r="N27" s="102"/>
      <c r="O27" s="102"/>
      <c r="P27" s="102"/>
      <c r="Q27" s="102"/>
      <c r="R27" s="102"/>
      <c r="S27" s="102"/>
      <c r="T27" s="102"/>
      <c r="U27" s="102"/>
      <c r="V27" s="102"/>
      <c r="W27" s="102"/>
      <c r="X27" s="102"/>
      <c r="Y27" s="102"/>
      <c r="Z27" s="102"/>
      <c r="AA27" s="102"/>
      <c r="AB27" s="102"/>
      <c r="AC27" s="102"/>
      <c r="AD27" s="102"/>
      <c r="AE27" s="102"/>
      <c r="AF27" s="102"/>
    </row>
    <row r="28" spans="1:32" x14ac:dyDescent="0.25">
      <c r="A28" s="105"/>
      <c r="B28" s="105"/>
      <c r="C28" s="105"/>
      <c r="D28" s="105"/>
      <c r="E28" s="105"/>
      <c r="F28" s="105"/>
      <c r="G28" s="105"/>
      <c r="H28" s="105"/>
      <c r="I28" s="105"/>
      <c r="J28" s="105"/>
      <c r="K28" s="105"/>
      <c r="L28" s="105"/>
      <c r="M28" s="105"/>
      <c r="N28" s="105"/>
      <c r="O28" s="105"/>
      <c r="P28" s="105"/>
      <c r="Q28" s="105"/>
      <c r="R28" s="105"/>
      <c r="S28" s="105"/>
      <c r="T28" s="105"/>
      <c r="U28" s="105"/>
      <c r="V28" s="105"/>
      <c r="W28" s="105"/>
      <c r="X28" s="105"/>
      <c r="Y28" s="105"/>
      <c r="Z28" s="105"/>
      <c r="AA28" s="105"/>
      <c r="AB28" s="105"/>
      <c r="AC28" s="105"/>
      <c r="AD28" s="105"/>
      <c r="AE28" s="105"/>
      <c r="AF28" s="105"/>
    </row>
    <row r="29" spans="1:32" x14ac:dyDescent="0.25">
      <c r="A29" s="106"/>
      <c r="B29" s="107" t="s">
        <v>47</v>
      </c>
      <c r="C29" s="107" t="s">
        <v>125</v>
      </c>
      <c r="D29" s="107" t="s">
        <v>611</v>
      </c>
      <c r="E29" s="107" t="s">
        <v>89</v>
      </c>
      <c r="F29" s="107" t="s">
        <v>1238</v>
      </c>
      <c r="G29" s="107" t="s">
        <v>1241</v>
      </c>
      <c r="H29" s="107" t="s">
        <v>1242</v>
      </c>
      <c r="I29" s="107" t="s">
        <v>1243</v>
      </c>
      <c r="J29" s="107" t="s">
        <v>1244</v>
      </c>
      <c r="K29" s="105"/>
      <c r="L29" s="105"/>
      <c r="M29" s="105"/>
      <c r="N29" s="105"/>
      <c r="O29" s="105"/>
      <c r="P29" s="105"/>
      <c r="Q29" s="105"/>
      <c r="R29" s="105"/>
      <c r="S29" s="105"/>
      <c r="T29" s="105"/>
      <c r="U29" s="105"/>
      <c r="V29" s="105"/>
      <c r="W29" s="105"/>
      <c r="X29" s="105"/>
      <c r="Y29" s="105"/>
      <c r="Z29" s="105"/>
    </row>
    <row r="30" spans="1:32" x14ac:dyDescent="0.25">
      <c r="A30" s="107">
        <v>2017</v>
      </c>
      <c r="B30" s="108">
        <v>3</v>
      </c>
      <c r="C30" s="108">
        <v>3</v>
      </c>
      <c r="D30" s="108">
        <v>0</v>
      </c>
      <c r="E30" s="108">
        <v>0</v>
      </c>
      <c r="F30" s="108">
        <f t="shared" ref="F30:F44" si="17">D4</f>
        <v>3</v>
      </c>
      <c r="G30" s="112">
        <f t="shared" ref="G30:G45" si="18">B30/F30</f>
        <v>1</v>
      </c>
      <c r="H30" s="112">
        <f t="shared" ref="H30:H45" si="19">C30/F30</f>
        <v>1</v>
      </c>
      <c r="I30" s="112">
        <f t="shared" ref="I30:I45" si="20">D30/F30</f>
        <v>0</v>
      </c>
      <c r="J30" s="112">
        <f t="shared" ref="J30:J45" si="21">E30/F30</f>
        <v>0</v>
      </c>
      <c r="K30" s="105"/>
      <c r="L30" s="105"/>
      <c r="M30" s="105"/>
      <c r="N30" s="105"/>
      <c r="O30" s="105"/>
      <c r="P30" s="105"/>
      <c r="Q30" s="105"/>
      <c r="R30" s="105"/>
      <c r="S30" s="105"/>
      <c r="T30" s="105"/>
      <c r="U30" s="105"/>
      <c r="V30" s="105"/>
      <c r="W30" s="105"/>
      <c r="X30" s="105"/>
      <c r="Y30" s="105"/>
      <c r="Z30" s="105"/>
    </row>
    <row r="31" spans="1:32" x14ac:dyDescent="0.25">
      <c r="A31" s="107">
        <v>2016</v>
      </c>
      <c r="B31" s="108">
        <v>6</v>
      </c>
      <c r="C31" s="108">
        <v>6</v>
      </c>
      <c r="D31" s="108">
        <v>3</v>
      </c>
      <c r="E31" s="108">
        <v>1</v>
      </c>
      <c r="F31" s="108">
        <f t="shared" si="17"/>
        <v>6</v>
      </c>
      <c r="G31" s="112">
        <f t="shared" si="18"/>
        <v>1</v>
      </c>
      <c r="H31" s="112">
        <f t="shared" si="19"/>
        <v>1</v>
      </c>
      <c r="I31" s="112">
        <f t="shared" si="20"/>
        <v>0.5</v>
      </c>
      <c r="J31" s="112">
        <f t="shared" si="21"/>
        <v>0.16666666666666666</v>
      </c>
      <c r="K31" s="105"/>
      <c r="L31" s="105"/>
      <c r="M31" s="105"/>
      <c r="N31" s="105"/>
      <c r="O31" s="105"/>
      <c r="P31" s="105"/>
      <c r="Q31" s="105"/>
      <c r="R31" s="105"/>
      <c r="S31" s="105"/>
      <c r="T31" s="105"/>
      <c r="U31" s="105"/>
      <c r="V31" s="105"/>
      <c r="W31" s="105"/>
      <c r="X31" s="105"/>
      <c r="Y31" s="105"/>
      <c r="Z31" s="105"/>
    </row>
    <row r="32" spans="1:32" x14ac:dyDescent="0.25">
      <c r="A32" s="107">
        <v>2015</v>
      </c>
      <c r="B32" s="108">
        <v>4</v>
      </c>
      <c r="C32" s="108">
        <v>3</v>
      </c>
      <c r="D32" s="108">
        <v>2</v>
      </c>
      <c r="E32" s="108">
        <v>1</v>
      </c>
      <c r="F32" s="108">
        <f t="shared" si="17"/>
        <v>4</v>
      </c>
      <c r="G32" s="112">
        <f t="shared" si="18"/>
        <v>1</v>
      </c>
      <c r="H32" s="112">
        <f t="shared" si="19"/>
        <v>0.75</v>
      </c>
      <c r="I32" s="112">
        <f t="shared" si="20"/>
        <v>0.5</v>
      </c>
      <c r="J32" s="112">
        <f t="shared" si="21"/>
        <v>0.25</v>
      </c>
      <c r="K32" s="105"/>
      <c r="L32" s="105"/>
      <c r="M32" s="105"/>
      <c r="N32" s="105"/>
      <c r="O32" s="105"/>
      <c r="P32" s="105"/>
      <c r="Q32" s="105"/>
      <c r="R32" s="105"/>
      <c r="S32" s="105"/>
      <c r="T32" s="105"/>
      <c r="U32" s="105"/>
      <c r="V32" s="105"/>
      <c r="W32" s="105"/>
      <c r="X32" s="105"/>
      <c r="Y32" s="105"/>
      <c r="Z32" s="105"/>
    </row>
    <row r="33" spans="1:32" x14ac:dyDescent="0.25">
      <c r="A33" s="107">
        <v>2014</v>
      </c>
      <c r="B33" s="108">
        <v>8</v>
      </c>
      <c r="C33" s="108">
        <v>5</v>
      </c>
      <c r="D33" s="108">
        <v>4</v>
      </c>
      <c r="E33" s="108">
        <v>4</v>
      </c>
      <c r="F33" s="108">
        <f t="shared" si="17"/>
        <v>9</v>
      </c>
      <c r="G33" s="112">
        <f t="shared" si="18"/>
        <v>0.88888888888888884</v>
      </c>
      <c r="H33" s="112">
        <f t="shared" si="19"/>
        <v>0.55555555555555558</v>
      </c>
      <c r="I33" s="112">
        <f t="shared" si="20"/>
        <v>0.44444444444444442</v>
      </c>
      <c r="J33" s="112">
        <f t="shared" si="21"/>
        <v>0.44444444444444442</v>
      </c>
      <c r="K33" s="105"/>
      <c r="L33" s="105"/>
      <c r="M33" s="105"/>
      <c r="N33" s="105"/>
      <c r="O33" s="105"/>
      <c r="P33" s="105"/>
      <c r="Q33" s="105"/>
      <c r="R33" s="105"/>
      <c r="S33" s="105"/>
      <c r="T33" s="105"/>
      <c r="U33" s="105"/>
      <c r="V33" s="105"/>
      <c r="W33" s="105"/>
      <c r="X33" s="105"/>
      <c r="Y33" s="105"/>
      <c r="Z33" s="105"/>
    </row>
    <row r="34" spans="1:32" x14ac:dyDescent="0.25">
      <c r="A34" s="107">
        <v>2013</v>
      </c>
      <c r="B34" s="108">
        <v>3</v>
      </c>
      <c r="C34" s="108">
        <v>2</v>
      </c>
      <c r="D34" s="108">
        <v>1</v>
      </c>
      <c r="E34" s="108">
        <v>1</v>
      </c>
      <c r="F34" s="108">
        <f t="shared" si="17"/>
        <v>3</v>
      </c>
      <c r="G34" s="112">
        <f t="shared" si="18"/>
        <v>1</v>
      </c>
      <c r="H34" s="112">
        <f t="shared" si="19"/>
        <v>0.66666666666666663</v>
      </c>
      <c r="I34" s="112">
        <f t="shared" si="20"/>
        <v>0.33333333333333331</v>
      </c>
      <c r="J34" s="112">
        <f t="shared" si="21"/>
        <v>0.33333333333333331</v>
      </c>
      <c r="K34" s="105"/>
      <c r="L34" s="105"/>
      <c r="M34" s="105"/>
      <c r="N34" s="105"/>
      <c r="O34" s="105"/>
      <c r="P34" s="105"/>
      <c r="Q34" s="105"/>
      <c r="R34" s="105"/>
      <c r="S34" s="105"/>
      <c r="T34" s="105"/>
      <c r="U34" s="105"/>
      <c r="V34" s="105"/>
      <c r="W34" s="105"/>
      <c r="X34" s="105"/>
      <c r="Y34" s="105"/>
      <c r="Z34" s="105"/>
    </row>
    <row r="35" spans="1:32" x14ac:dyDescent="0.25">
      <c r="A35" s="107">
        <v>2012</v>
      </c>
      <c r="B35" s="108">
        <v>10</v>
      </c>
      <c r="C35" s="108">
        <v>10</v>
      </c>
      <c r="D35" s="108">
        <v>5</v>
      </c>
      <c r="E35" s="108">
        <v>5</v>
      </c>
      <c r="F35" s="108">
        <f t="shared" si="17"/>
        <v>11</v>
      </c>
      <c r="G35" s="112">
        <f t="shared" si="18"/>
        <v>0.90909090909090906</v>
      </c>
      <c r="H35" s="112">
        <f t="shared" si="19"/>
        <v>0.90909090909090906</v>
      </c>
      <c r="I35" s="112">
        <f t="shared" si="20"/>
        <v>0.45454545454545453</v>
      </c>
      <c r="J35" s="112">
        <f t="shared" si="21"/>
        <v>0.45454545454545453</v>
      </c>
      <c r="K35" s="105"/>
      <c r="L35" s="105"/>
      <c r="M35" s="105"/>
      <c r="N35" s="105"/>
      <c r="O35" s="105"/>
      <c r="P35" s="105"/>
      <c r="Q35" s="105"/>
      <c r="R35" s="105"/>
      <c r="S35" s="105"/>
      <c r="T35" s="105"/>
      <c r="U35" s="105"/>
      <c r="V35" s="105"/>
      <c r="W35" s="105"/>
      <c r="X35" s="105"/>
      <c r="Y35" s="105"/>
      <c r="Z35" s="105"/>
    </row>
    <row r="36" spans="1:32" x14ac:dyDescent="0.25">
      <c r="A36" s="107">
        <v>2011</v>
      </c>
      <c r="B36" s="108">
        <v>5</v>
      </c>
      <c r="C36" s="108">
        <v>7</v>
      </c>
      <c r="D36" s="108">
        <v>2</v>
      </c>
      <c r="E36" s="108">
        <v>3</v>
      </c>
      <c r="F36" s="108">
        <f t="shared" si="17"/>
        <v>7</v>
      </c>
      <c r="G36" s="112">
        <f t="shared" si="18"/>
        <v>0.7142857142857143</v>
      </c>
      <c r="H36" s="112">
        <f t="shared" si="19"/>
        <v>1</v>
      </c>
      <c r="I36" s="112">
        <f t="shared" si="20"/>
        <v>0.2857142857142857</v>
      </c>
      <c r="J36" s="112">
        <f t="shared" si="21"/>
        <v>0.42857142857142855</v>
      </c>
      <c r="K36" s="105"/>
      <c r="L36" s="105"/>
      <c r="M36" s="105"/>
      <c r="N36" s="105"/>
      <c r="O36" s="105"/>
      <c r="P36" s="105"/>
      <c r="Q36" s="105"/>
      <c r="R36" s="105"/>
      <c r="S36" s="105"/>
      <c r="T36" s="105"/>
      <c r="U36" s="105"/>
      <c r="V36" s="105"/>
      <c r="W36" s="105"/>
      <c r="X36" s="105"/>
      <c r="Y36" s="105"/>
      <c r="Z36" s="105"/>
    </row>
    <row r="37" spans="1:32" x14ac:dyDescent="0.25">
      <c r="A37" s="107">
        <v>2010</v>
      </c>
      <c r="B37" s="108">
        <v>9</v>
      </c>
      <c r="C37" s="108">
        <v>9</v>
      </c>
      <c r="D37" s="108">
        <v>4</v>
      </c>
      <c r="E37" s="108">
        <v>3</v>
      </c>
      <c r="F37" s="108">
        <f t="shared" si="17"/>
        <v>10</v>
      </c>
      <c r="G37" s="112">
        <f t="shared" si="18"/>
        <v>0.9</v>
      </c>
      <c r="H37" s="112">
        <f t="shared" si="19"/>
        <v>0.9</v>
      </c>
      <c r="I37" s="112">
        <f t="shared" si="20"/>
        <v>0.4</v>
      </c>
      <c r="J37" s="112">
        <f t="shared" si="21"/>
        <v>0.3</v>
      </c>
      <c r="K37" s="105"/>
      <c r="L37" s="105"/>
      <c r="M37" s="105"/>
      <c r="N37" s="105"/>
      <c r="O37" s="105"/>
      <c r="P37" s="105"/>
      <c r="Q37" s="105"/>
      <c r="R37" s="105"/>
      <c r="S37" s="105"/>
      <c r="T37" s="105"/>
      <c r="U37" s="105"/>
      <c r="V37" s="105"/>
      <c r="W37" s="105"/>
      <c r="X37" s="105"/>
      <c r="Y37" s="105"/>
      <c r="Z37" s="105"/>
    </row>
    <row r="38" spans="1:32" x14ac:dyDescent="0.25">
      <c r="A38" s="107">
        <v>2009</v>
      </c>
      <c r="B38" s="108">
        <v>10</v>
      </c>
      <c r="C38" s="108">
        <v>8</v>
      </c>
      <c r="D38" s="108">
        <v>5</v>
      </c>
      <c r="E38" s="108">
        <v>5</v>
      </c>
      <c r="F38" s="108">
        <f t="shared" si="17"/>
        <v>10</v>
      </c>
      <c r="G38" s="112">
        <f t="shared" si="18"/>
        <v>1</v>
      </c>
      <c r="H38" s="112">
        <f t="shared" si="19"/>
        <v>0.8</v>
      </c>
      <c r="I38" s="112">
        <f t="shared" si="20"/>
        <v>0.5</v>
      </c>
      <c r="J38" s="112">
        <f t="shared" si="21"/>
        <v>0.5</v>
      </c>
      <c r="K38" s="105"/>
      <c r="L38" s="105"/>
      <c r="M38" s="105"/>
      <c r="N38" s="105"/>
      <c r="O38" s="105"/>
      <c r="P38" s="105"/>
      <c r="Q38" s="105"/>
      <c r="R38" s="105"/>
      <c r="S38" s="105"/>
      <c r="T38" s="105"/>
      <c r="U38" s="105"/>
      <c r="V38" s="105"/>
      <c r="W38" s="105"/>
      <c r="X38" s="105"/>
      <c r="Y38" s="105"/>
      <c r="Z38" s="105"/>
    </row>
    <row r="39" spans="1:32" x14ac:dyDescent="0.25">
      <c r="A39" s="107">
        <v>2008</v>
      </c>
      <c r="B39" s="108">
        <v>9</v>
      </c>
      <c r="C39" s="108">
        <v>10</v>
      </c>
      <c r="D39" s="108">
        <v>7</v>
      </c>
      <c r="E39" s="108">
        <v>4</v>
      </c>
      <c r="F39" s="108">
        <f t="shared" si="17"/>
        <v>12</v>
      </c>
      <c r="G39" s="112">
        <f t="shared" si="18"/>
        <v>0.75</v>
      </c>
      <c r="H39" s="112">
        <f t="shared" si="19"/>
        <v>0.83333333333333337</v>
      </c>
      <c r="I39" s="112">
        <f t="shared" si="20"/>
        <v>0.58333333333333337</v>
      </c>
      <c r="J39" s="112">
        <f t="shared" si="21"/>
        <v>0.33333333333333331</v>
      </c>
      <c r="K39" s="105"/>
      <c r="L39" s="105"/>
      <c r="M39" s="105"/>
      <c r="N39" s="105"/>
      <c r="O39" s="105"/>
      <c r="P39" s="105"/>
      <c r="Q39" s="105"/>
      <c r="R39" s="105"/>
      <c r="S39" s="105"/>
      <c r="T39" s="105"/>
      <c r="U39" s="105"/>
      <c r="V39" s="105"/>
      <c r="W39" s="105"/>
      <c r="X39" s="105"/>
      <c r="Y39" s="105"/>
      <c r="Z39" s="105"/>
    </row>
    <row r="40" spans="1:32" x14ac:dyDescent="0.25">
      <c r="A40" s="107">
        <v>2007</v>
      </c>
      <c r="B40" s="108">
        <v>7</v>
      </c>
      <c r="C40" s="108">
        <v>8</v>
      </c>
      <c r="D40" s="108">
        <v>2</v>
      </c>
      <c r="E40" s="108">
        <v>3</v>
      </c>
      <c r="F40" s="108">
        <f t="shared" si="17"/>
        <v>8</v>
      </c>
      <c r="G40" s="112">
        <f t="shared" si="18"/>
        <v>0.875</v>
      </c>
      <c r="H40" s="112">
        <f t="shared" si="19"/>
        <v>1</v>
      </c>
      <c r="I40" s="112">
        <f t="shared" si="20"/>
        <v>0.25</v>
      </c>
      <c r="J40" s="112">
        <f t="shared" si="21"/>
        <v>0.375</v>
      </c>
      <c r="K40" s="105"/>
      <c r="L40" s="105"/>
      <c r="M40" s="105"/>
      <c r="N40" s="105"/>
      <c r="O40" s="105"/>
      <c r="P40" s="105"/>
      <c r="Q40" s="105"/>
      <c r="R40" s="105"/>
      <c r="S40" s="105"/>
      <c r="T40" s="105"/>
      <c r="U40" s="105"/>
      <c r="V40" s="105"/>
      <c r="W40" s="105"/>
      <c r="X40" s="105"/>
      <c r="Y40" s="105"/>
      <c r="Z40" s="105"/>
    </row>
    <row r="41" spans="1:32" x14ac:dyDescent="0.25">
      <c r="A41" s="107">
        <v>2006</v>
      </c>
      <c r="B41" s="108">
        <v>6</v>
      </c>
      <c r="C41" s="108">
        <v>8</v>
      </c>
      <c r="D41" s="108">
        <v>4</v>
      </c>
      <c r="E41" s="108">
        <v>3</v>
      </c>
      <c r="F41" s="108">
        <f t="shared" si="17"/>
        <v>9</v>
      </c>
      <c r="G41" s="112">
        <f t="shared" si="18"/>
        <v>0.66666666666666663</v>
      </c>
      <c r="H41" s="112">
        <f t="shared" si="19"/>
        <v>0.88888888888888884</v>
      </c>
      <c r="I41" s="112">
        <f t="shared" si="20"/>
        <v>0.44444444444444442</v>
      </c>
      <c r="J41" s="112">
        <f t="shared" si="21"/>
        <v>0.33333333333333331</v>
      </c>
      <c r="K41" s="105"/>
      <c r="L41" s="105"/>
      <c r="M41" s="105"/>
      <c r="N41" s="105"/>
      <c r="O41" s="105"/>
      <c r="P41" s="105"/>
      <c r="Q41" s="105"/>
      <c r="R41" s="105"/>
      <c r="S41" s="105"/>
      <c r="T41" s="105"/>
      <c r="U41" s="105"/>
      <c r="V41" s="105"/>
      <c r="W41" s="105"/>
      <c r="X41" s="105"/>
      <c r="Y41" s="105"/>
      <c r="Z41" s="105"/>
    </row>
    <row r="42" spans="1:32" x14ac:dyDescent="0.25">
      <c r="A42" s="107">
        <v>2005</v>
      </c>
      <c r="B42" s="108">
        <v>2</v>
      </c>
      <c r="C42" s="108">
        <v>3</v>
      </c>
      <c r="D42" s="108">
        <v>3</v>
      </c>
      <c r="E42" s="108">
        <v>2</v>
      </c>
      <c r="F42" s="108">
        <f t="shared" si="17"/>
        <v>3</v>
      </c>
      <c r="G42" s="112">
        <f t="shared" si="18"/>
        <v>0.66666666666666663</v>
      </c>
      <c r="H42" s="112">
        <f t="shared" si="19"/>
        <v>1</v>
      </c>
      <c r="I42" s="112">
        <f t="shared" si="20"/>
        <v>1</v>
      </c>
      <c r="J42" s="112">
        <f t="shared" si="21"/>
        <v>0.66666666666666663</v>
      </c>
      <c r="K42" s="105"/>
      <c r="L42" s="105"/>
      <c r="M42" s="105"/>
      <c r="N42" s="105"/>
      <c r="O42" s="105"/>
      <c r="P42" s="105"/>
      <c r="Q42" s="105"/>
      <c r="R42" s="105"/>
      <c r="S42" s="105"/>
      <c r="T42" s="105"/>
      <c r="U42" s="105"/>
      <c r="V42" s="105"/>
      <c r="W42" s="105"/>
      <c r="X42" s="105"/>
      <c r="Y42" s="105"/>
      <c r="Z42" s="105"/>
    </row>
    <row r="43" spans="1:32" x14ac:dyDescent="0.25">
      <c r="A43" s="107">
        <v>2004</v>
      </c>
      <c r="B43" s="108">
        <v>1</v>
      </c>
      <c r="C43" s="108">
        <v>3</v>
      </c>
      <c r="D43" s="108">
        <v>0</v>
      </c>
      <c r="E43" s="108">
        <v>1</v>
      </c>
      <c r="F43" s="108">
        <f t="shared" si="17"/>
        <v>3</v>
      </c>
      <c r="G43" s="112">
        <f t="shared" si="18"/>
        <v>0.33333333333333331</v>
      </c>
      <c r="H43" s="112">
        <f t="shared" si="19"/>
        <v>1</v>
      </c>
      <c r="I43" s="112">
        <f t="shared" si="20"/>
        <v>0</v>
      </c>
      <c r="J43" s="112">
        <f t="shared" si="21"/>
        <v>0.33333333333333331</v>
      </c>
      <c r="K43" s="105"/>
      <c r="L43" s="105"/>
      <c r="M43" s="105"/>
      <c r="N43" s="105"/>
      <c r="O43" s="105"/>
      <c r="P43" s="105"/>
      <c r="Q43" s="105"/>
      <c r="R43" s="105"/>
      <c r="S43" s="105"/>
      <c r="T43" s="105"/>
      <c r="U43" s="105"/>
      <c r="V43" s="105"/>
      <c r="W43" s="105"/>
      <c r="X43" s="105"/>
      <c r="Y43" s="105"/>
      <c r="Z43" s="105"/>
    </row>
    <row r="44" spans="1:32" x14ac:dyDescent="0.25">
      <c r="A44" s="107">
        <v>2003</v>
      </c>
      <c r="B44" s="108">
        <v>6</v>
      </c>
      <c r="C44" s="108">
        <v>10</v>
      </c>
      <c r="D44" s="108">
        <v>3</v>
      </c>
      <c r="E44" s="108">
        <v>2</v>
      </c>
      <c r="F44" s="108">
        <f t="shared" si="17"/>
        <v>10</v>
      </c>
      <c r="G44" s="112">
        <f t="shared" si="18"/>
        <v>0.6</v>
      </c>
      <c r="H44" s="112">
        <f t="shared" si="19"/>
        <v>1</v>
      </c>
      <c r="I44" s="112">
        <f t="shared" si="20"/>
        <v>0.3</v>
      </c>
      <c r="J44" s="112">
        <f t="shared" si="21"/>
        <v>0.2</v>
      </c>
      <c r="K44" s="105"/>
      <c r="L44" s="105"/>
      <c r="M44" s="105"/>
      <c r="N44" s="105"/>
      <c r="O44" s="105"/>
      <c r="P44" s="105"/>
      <c r="Q44" s="105"/>
      <c r="R44" s="105"/>
      <c r="S44" s="105"/>
      <c r="T44" s="105"/>
      <c r="U44" s="105"/>
      <c r="V44" s="105"/>
      <c r="W44" s="105"/>
      <c r="X44" s="105"/>
      <c r="Y44" s="105"/>
      <c r="Z44" s="105"/>
    </row>
    <row r="45" spans="1:32" x14ac:dyDescent="0.25">
      <c r="A45" s="107" t="s">
        <v>1238</v>
      </c>
      <c r="B45" s="110">
        <f t="shared" ref="B45:F45" si="22">SUM(B30:B44)</f>
        <v>89</v>
      </c>
      <c r="C45" s="110">
        <f t="shared" si="22"/>
        <v>95</v>
      </c>
      <c r="D45" s="110">
        <f t="shared" si="22"/>
        <v>45</v>
      </c>
      <c r="E45" s="110">
        <f t="shared" si="22"/>
        <v>38</v>
      </c>
      <c r="F45" s="110">
        <f t="shared" si="22"/>
        <v>108</v>
      </c>
      <c r="G45" s="112">
        <f t="shared" si="18"/>
        <v>0.82407407407407407</v>
      </c>
      <c r="H45" s="112">
        <f t="shared" si="19"/>
        <v>0.87962962962962965</v>
      </c>
      <c r="I45" s="112">
        <f t="shared" si="20"/>
        <v>0.41666666666666669</v>
      </c>
      <c r="J45" s="112">
        <f t="shared" si="21"/>
        <v>0.35185185185185186</v>
      </c>
      <c r="K45" s="105"/>
      <c r="L45" s="105"/>
      <c r="M45" s="105"/>
      <c r="N45" s="105"/>
      <c r="O45" s="105"/>
      <c r="P45" s="105"/>
      <c r="Q45" s="105"/>
      <c r="R45" s="105"/>
      <c r="S45" s="105"/>
      <c r="T45" s="105"/>
      <c r="U45" s="105"/>
      <c r="V45" s="105"/>
      <c r="W45" s="105"/>
      <c r="X45" s="105"/>
      <c r="Y45" s="105"/>
      <c r="Z45" s="105"/>
    </row>
    <row r="46" spans="1:32" x14ac:dyDescent="0.25">
      <c r="A46" s="105"/>
      <c r="B46" s="105"/>
      <c r="C46" s="105"/>
      <c r="D46" s="105"/>
      <c r="E46" s="105"/>
      <c r="F46" s="105"/>
      <c r="G46" s="105"/>
      <c r="H46" s="105"/>
      <c r="I46" s="105"/>
      <c r="J46" s="105"/>
      <c r="K46" s="105"/>
      <c r="L46" s="105"/>
      <c r="M46" s="105"/>
      <c r="N46" s="105"/>
      <c r="O46" s="105"/>
      <c r="P46" s="105"/>
      <c r="Q46" s="105"/>
      <c r="R46" s="105"/>
      <c r="S46" s="105"/>
      <c r="T46" s="105"/>
      <c r="U46" s="105"/>
      <c r="V46" s="105"/>
      <c r="W46" s="105"/>
      <c r="X46" s="105"/>
      <c r="Y46" s="105"/>
      <c r="Z46" s="105"/>
      <c r="AA46" s="105"/>
      <c r="AB46" s="105"/>
      <c r="AC46" s="105"/>
      <c r="AD46" s="105"/>
      <c r="AE46" s="105"/>
      <c r="AF46" s="105"/>
    </row>
    <row r="47" spans="1:32" ht="39" x14ac:dyDescent="0.25">
      <c r="A47" s="107"/>
      <c r="B47" s="107" t="s">
        <v>47</v>
      </c>
      <c r="C47" s="107" t="s">
        <v>1245</v>
      </c>
      <c r="D47" s="107" t="s">
        <v>1246</v>
      </c>
      <c r="E47" s="107" t="s">
        <v>1247</v>
      </c>
      <c r="F47" s="113" t="s">
        <v>1248</v>
      </c>
      <c r="G47" s="113" t="s">
        <v>1249</v>
      </c>
      <c r="H47" s="113" t="s">
        <v>1250</v>
      </c>
      <c r="I47" s="113" t="s">
        <v>125</v>
      </c>
      <c r="J47" s="113" t="s">
        <v>1251</v>
      </c>
      <c r="K47" s="113" t="s">
        <v>1252</v>
      </c>
      <c r="L47" s="113" t="s">
        <v>1253</v>
      </c>
      <c r="M47" s="113" t="s">
        <v>611</v>
      </c>
      <c r="N47" s="113" t="s">
        <v>89</v>
      </c>
      <c r="O47" s="107" t="s">
        <v>1238</v>
      </c>
      <c r="P47" s="105"/>
      <c r="Q47" s="114"/>
      <c r="R47" s="105"/>
      <c r="S47" s="105"/>
      <c r="T47" s="105"/>
      <c r="U47" s="105"/>
      <c r="V47" s="105"/>
      <c r="W47" s="105"/>
      <c r="X47" s="105"/>
      <c r="Y47" s="105"/>
      <c r="Z47" s="105"/>
      <c r="AA47" s="105"/>
      <c r="AB47" s="105"/>
      <c r="AC47" s="105"/>
      <c r="AD47" s="105"/>
      <c r="AE47" s="105"/>
      <c r="AF47" s="105"/>
    </row>
    <row r="48" spans="1:32" x14ac:dyDescent="0.25">
      <c r="A48" s="107">
        <v>2017</v>
      </c>
      <c r="B48" s="108">
        <v>0</v>
      </c>
      <c r="C48" s="108">
        <v>3</v>
      </c>
      <c r="D48" s="108">
        <v>0</v>
      </c>
      <c r="E48" s="108">
        <v>0</v>
      </c>
      <c r="F48" s="108">
        <v>0</v>
      </c>
      <c r="G48" s="115">
        <v>0</v>
      </c>
      <c r="H48" s="115">
        <v>0</v>
      </c>
      <c r="I48" s="115">
        <v>0</v>
      </c>
      <c r="J48" s="115">
        <v>0</v>
      </c>
      <c r="K48" s="115">
        <v>0</v>
      </c>
      <c r="L48" s="115">
        <v>0</v>
      </c>
      <c r="M48" s="115">
        <v>0</v>
      </c>
      <c r="N48" s="115">
        <v>0</v>
      </c>
      <c r="O48" s="108">
        <f t="shared" ref="O48:O62" si="23">SUM(B48:N48)</f>
        <v>3</v>
      </c>
      <c r="P48" s="105"/>
      <c r="Q48" s="105"/>
      <c r="R48" s="105"/>
      <c r="S48" s="105"/>
      <c r="T48" s="105"/>
      <c r="U48" s="105"/>
      <c r="V48" s="105"/>
      <c r="W48" s="105"/>
      <c r="X48" s="105"/>
      <c r="Y48" s="105"/>
      <c r="Z48" s="105"/>
      <c r="AA48" s="105"/>
      <c r="AB48" s="105"/>
      <c r="AC48" s="105"/>
      <c r="AD48" s="105"/>
      <c r="AE48" s="105"/>
      <c r="AF48" s="105"/>
    </row>
    <row r="49" spans="1:32" x14ac:dyDescent="0.25">
      <c r="A49" s="107">
        <v>2016</v>
      </c>
      <c r="B49" s="108">
        <v>0</v>
      </c>
      <c r="C49" s="108">
        <v>3</v>
      </c>
      <c r="D49" s="108">
        <v>0</v>
      </c>
      <c r="E49" s="108">
        <v>0</v>
      </c>
      <c r="F49" s="108">
        <v>2</v>
      </c>
      <c r="G49" s="115">
        <v>0</v>
      </c>
      <c r="H49" s="115">
        <v>1</v>
      </c>
      <c r="I49" s="115">
        <v>0</v>
      </c>
      <c r="J49" s="115">
        <v>0</v>
      </c>
      <c r="K49" s="115">
        <v>0</v>
      </c>
      <c r="L49" s="115">
        <v>0</v>
      </c>
      <c r="M49" s="115">
        <v>0</v>
      </c>
      <c r="N49" s="115">
        <v>0</v>
      </c>
      <c r="O49" s="108">
        <f t="shared" si="23"/>
        <v>6</v>
      </c>
      <c r="P49" s="105"/>
      <c r="Q49" s="105"/>
      <c r="R49" s="105"/>
      <c r="S49" s="105"/>
      <c r="T49" s="105"/>
      <c r="U49" s="105"/>
      <c r="V49" s="105"/>
      <c r="W49" s="105"/>
      <c r="X49" s="105"/>
      <c r="Y49" s="105"/>
      <c r="Z49" s="105"/>
      <c r="AA49" s="105"/>
      <c r="AB49" s="105"/>
      <c r="AC49" s="105"/>
      <c r="AD49" s="105"/>
      <c r="AE49" s="105"/>
      <c r="AF49" s="105"/>
    </row>
    <row r="50" spans="1:32" x14ac:dyDescent="0.25">
      <c r="A50" s="107">
        <v>2015</v>
      </c>
      <c r="B50" s="108">
        <v>1</v>
      </c>
      <c r="C50" s="108">
        <v>0</v>
      </c>
      <c r="D50" s="108">
        <v>0</v>
      </c>
      <c r="E50" s="108">
        <v>0</v>
      </c>
      <c r="F50" s="108">
        <v>2</v>
      </c>
      <c r="G50" s="115">
        <v>1</v>
      </c>
      <c r="H50" s="115">
        <v>0</v>
      </c>
      <c r="I50" s="115">
        <v>0</v>
      </c>
      <c r="J50" s="115">
        <v>0</v>
      </c>
      <c r="K50" s="115">
        <v>0</v>
      </c>
      <c r="L50" s="115">
        <v>0</v>
      </c>
      <c r="M50" s="115">
        <v>0</v>
      </c>
      <c r="N50" s="115">
        <v>0</v>
      </c>
      <c r="O50" s="108">
        <f t="shared" si="23"/>
        <v>4</v>
      </c>
      <c r="P50" s="105"/>
      <c r="Q50" s="105"/>
      <c r="R50" s="105"/>
      <c r="S50" s="105"/>
      <c r="T50" s="105"/>
      <c r="U50" s="105"/>
      <c r="V50" s="105"/>
      <c r="W50" s="105"/>
      <c r="X50" s="105"/>
      <c r="Y50" s="105"/>
      <c r="Z50" s="105"/>
      <c r="AA50" s="105"/>
      <c r="AB50" s="105"/>
      <c r="AC50" s="105"/>
      <c r="AD50" s="105"/>
      <c r="AE50" s="105"/>
      <c r="AF50" s="105"/>
    </row>
    <row r="51" spans="1:32" x14ac:dyDescent="0.25">
      <c r="A51" s="107">
        <v>2014</v>
      </c>
      <c r="B51" s="108">
        <v>1</v>
      </c>
      <c r="C51" s="108">
        <v>1</v>
      </c>
      <c r="D51" s="108">
        <v>2</v>
      </c>
      <c r="E51" s="108">
        <v>0</v>
      </c>
      <c r="F51" s="108">
        <v>1</v>
      </c>
      <c r="G51" s="115">
        <v>2</v>
      </c>
      <c r="H51" s="115">
        <v>1</v>
      </c>
      <c r="I51" s="115">
        <v>0</v>
      </c>
      <c r="J51" s="115">
        <v>0</v>
      </c>
      <c r="K51" s="115">
        <v>0</v>
      </c>
      <c r="L51" s="115">
        <v>0</v>
      </c>
      <c r="M51" s="115">
        <v>0</v>
      </c>
      <c r="N51" s="115">
        <v>1</v>
      </c>
      <c r="O51" s="108">
        <f t="shared" si="23"/>
        <v>9</v>
      </c>
      <c r="P51" s="105"/>
      <c r="Q51" s="105"/>
      <c r="R51" s="105"/>
      <c r="S51" s="105"/>
      <c r="T51" s="105"/>
      <c r="U51" s="105"/>
      <c r="V51" s="105"/>
      <c r="W51" s="105"/>
      <c r="X51" s="105"/>
      <c r="Y51" s="105"/>
      <c r="Z51" s="105"/>
      <c r="AA51" s="105"/>
      <c r="AB51" s="105"/>
      <c r="AC51" s="105"/>
      <c r="AD51" s="105"/>
      <c r="AE51" s="105"/>
      <c r="AF51" s="105"/>
    </row>
    <row r="52" spans="1:32" x14ac:dyDescent="0.25">
      <c r="A52" s="107">
        <v>2013</v>
      </c>
      <c r="B52" s="108">
        <v>1</v>
      </c>
      <c r="C52" s="108">
        <v>0</v>
      </c>
      <c r="D52" s="108">
        <v>0</v>
      </c>
      <c r="E52" s="108">
        <v>0</v>
      </c>
      <c r="F52" s="108">
        <v>1</v>
      </c>
      <c r="G52" s="115">
        <v>1</v>
      </c>
      <c r="H52" s="115">
        <v>0</v>
      </c>
      <c r="I52" s="115">
        <v>0</v>
      </c>
      <c r="J52" s="115">
        <v>0</v>
      </c>
      <c r="K52" s="115">
        <v>0</v>
      </c>
      <c r="L52" s="115">
        <v>0</v>
      </c>
      <c r="M52" s="115">
        <v>0</v>
      </c>
      <c r="N52" s="115">
        <v>0</v>
      </c>
      <c r="O52" s="108">
        <f t="shared" si="23"/>
        <v>3</v>
      </c>
      <c r="P52" s="105"/>
      <c r="Q52" s="105"/>
      <c r="R52" s="105"/>
      <c r="S52" s="105"/>
      <c r="T52" s="105"/>
      <c r="U52" s="105"/>
      <c r="V52" s="105"/>
      <c r="W52" s="105"/>
      <c r="X52" s="105"/>
      <c r="Y52" s="105"/>
      <c r="Z52" s="105"/>
      <c r="AA52" s="105"/>
      <c r="AB52" s="105"/>
      <c r="AC52" s="105"/>
      <c r="AD52" s="105"/>
      <c r="AE52" s="105"/>
      <c r="AF52" s="105"/>
    </row>
    <row r="53" spans="1:32" x14ac:dyDescent="0.25">
      <c r="A53" s="107">
        <v>2012</v>
      </c>
      <c r="B53" s="108">
        <v>0</v>
      </c>
      <c r="C53" s="108">
        <v>4</v>
      </c>
      <c r="D53" s="108">
        <v>0</v>
      </c>
      <c r="E53" s="108">
        <v>0</v>
      </c>
      <c r="F53" s="108">
        <v>2</v>
      </c>
      <c r="G53" s="115">
        <v>1</v>
      </c>
      <c r="H53" s="115">
        <v>3</v>
      </c>
      <c r="I53" s="115">
        <v>0</v>
      </c>
      <c r="J53" s="115">
        <v>0</v>
      </c>
      <c r="K53" s="115">
        <v>0</v>
      </c>
      <c r="L53" s="115">
        <v>0</v>
      </c>
      <c r="M53" s="115">
        <v>0</v>
      </c>
      <c r="N53" s="115">
        <v>1</v>
      </c>
      <c r="O53" s="108">
        <f t="shared" si="23"/>
        <v>11</v>
      </c>
      <c r="P53" s="105"/>
      <c r="Q53" s="105"/>
      <c r="R53" s="105"/>
      <c r="S53" s="105"/>
      <c r="T53" s="105"/>
      <c r="U53" s="105"/>
      <c r="V53" s="105"/>
      <c r="W53" s="105"/>
      <c r="X53" s="105"/>
      <c r="Y53" s="105"/>
      <c r="Z53" s="105"/>
      <c r="AA53" s="105"/>
      <c r="AB53" s="105"/>
      <c r="AC53" s="105"/>
      <c r="AD53" s="105"/>
      <c r="AE53" s="105"/>
      <c r="AF53" s="105"/>
    </row>
    <row r="54" spans="1:32" x14ac:dyDescent="0.25">
      <c r="A54" s="107">
        <v>2011</v>
      </c>
      <c r="B54" s="108">
        <v>0</v>
      </c>
      <c r="C54" s="108">
        <v>2</v>
      </c>
      <c r="D54" s="108">
        <v>0</v>
      </c>
      <c r="E54" s="108">
        <v>0</v>
      </c>
      <c r="F54" s="108">
        <v>1</v>
      </c>
      <c r="G54" s="115">
        <v>2</v>
      </c>
      <c r="H54" s="115">
        <v>0</v>
      </c>
      <c r="I54" s="115">
        <v>1</v>
      </c>
      <c r="J54" s="115">
        <v>0</v>
      </c>
      <c r="K54" s="115">
        <v>0</v>
      </c>
      <c r="L54" s="115">
        <v>1</v>
      </c>
      <c r="M54" s="115">
        <v>0</v>
      </c>
      <c r="N54" s="115">
        <v>0</v>
      </c>
      <c r="O54" s="108">
        <f t="shared" si="23"/>
        <v>7</v>
      </c>
      <c r="P54" s="105"/>
      <c r="Q54" s="105"/>
      <c r="R54" s="105"/>
      <c r="S54" s="105"/>
      <c r="T54" s="105"/>
      <c r="U54" s="105"/>
      <c r="V54" s="105"/>
      <c r="W54" s="105"/>
      <c r="X54" s="105"/>
      <c r="Y54" s="105"/>
      <c r="Z54" s="105"/>
      <c r="AA54" s="105"/>
      <c r="AB54" s="105"/>
      <c r="AC54" s="105"/>
      <c r="AD54" s="105"/>
      <c r="AE54" s="105"/>
      <c r="AF54" s="105"/>
    </row>
    <row r="55" spans="1:32" x14ac:dyDescent="0.25">
      <c r="A55" s="107">
        <v>2010</v>
      </c>
      <c r="B55" s="108">
        <v>0</v>
      </c>
      <c r="C55" s="108">
        <v>4</v>
      </c>
      <c r="D55" s="108">
        <v>1</v>
      </c>
      <c r="E55" s="108">
        <v>0</v>
      </c>
      <c r="F55" s="108">
        <v>2</v>
      </c>
      <c r="G55" s="115">
        <v>1</v>
      </c>
      <c r="H55" s="115">
        <v>1</v>
      </c>
      <c r="I55" s="115">
        <v>0</v>
      </c>
      <c r="J55" s="115">
        <v>0</v>
      </c>
      <c r="K55" s="115">
        <v>1</v>
      </c>
      <c r="L55" s="115">
        <v>0</v>
      </c>
      <c r="M55" s="115">
        <v>0</v>
      </c>
      <c r="N55" s="115">
        <v>0</v>
      </c>
      <c r="O55" s="108">
        <f t="shared" si="23"/>
        <v>10</v>
      </c>
      <c r="P55" s="105"/>
      <c r="Q55" s="105"/>
      <c r="R55" s="105"/>
      <c r="S55" s="105"/>
      <c r="T55" s="105"/>
      <c r="U55" s="105"/>
      <c r="V55" s="105"/>
      <c r="W55" s="105"/>
      <c r="X55" s="105"/>
      <c r="Y55" s="105"/>
      <c r="Z55" s="105"/>
      <c r="AA55" s="105"/>
      <c r="AB55" s="105"/>
      <c r="AC55" s="105"/>
      <c r="AD55" s="105"/>
      <c r="AE55" s="105"/>
      <c r="AF55" s="105"/>
    </row>
    <row r="56" spans="1:32" x14ac:dyDescent="0.25">
      <c r="A56" s="107">
        <v>2009</v>
      </c>
      <c r="B56" s="108">
        <v>2</v>
      </c>
      <c r="C56" s="108">
        <v>2</v>
      </c>
      <c r="D56" s="108">
        <v>0</v>
      </c>
      <c r="E56" s="108">
        <v>0</v>
      </c>
      <c r="F56" s="108">
        <v>1</v>
      </c>
      <c r="G56" s="115">
        <v>1</v>
      </c>
      <c r="H56" s="115">
        <v>4</v>
      </c>
      <c r="I56" s="115">
        <v>0</v>
      </c>
      <c r="J56" s="115">
        <v>0</v>
      </c>
      <c r="K56" s="115">
        <v>0</v>
      </c>
      <c r="L56" s="115">
        <v>0</v>
      </c>
      <c r="M56" s="115">
        <v>0</v>
      </c>
      <c r="N56" s="115">
        <v>0</v>
      </c>
      <c r="O56" s="108">
        <f t="shared" si="23"/>
        <v>10</v>
      </c>
      <c r="P56" s="105"/>
      <c r="Q56" s="105"/>
      <c r="R56" s="105"/>
      <c r="S56" s="105"/>
      <c r="T56" s="105"/>
      <c r="U56" s="105"/>
      <c r="V56" s="105"/>
      <c r="W56" s="105"/>
      <c r="X56" s="105"/>
      <c r="Y56" s="105"/>
      <c r="Z56" s="105"/>
      <c r="AA56" s="105"/>
      <c r="AB56" s="105"/>
      <c r="AC56" s="105"/>
      <c r="AD56" s="105"/>
      <c r="AE56" s="105"/>
      <c r="AF56" s="105"/>
    </row>
    <row r="57" spans="1:32" x14ac:dyDescent="0.25">
      <c r="A57" s="107">
        <v>2008</v>
      </c>
      <c r="B57" s="108">
        <v>0</v>
      </c>
      <c r="C57" s="108">
        <v>2</v>
      </c>
      <c r="D57" s="108">
        <v>0</v>
      </c>
      <c r="E57" s="108">
        <v>0</v>
      </c>
      <c r="F57" s="108">
        <v>4</v>
      </c>
      <c r="G57" s="115">
        <v>1</v>
      </c>
      <c r="H57" s="115">
        <v>2</v>
      </c>
      <c r="I57" s="115">
        <v>1</v>
      </c>
      <c r="J57" s="115">
        <v>0</v>
      </c>
      <c r="K57" s="115">
        <v>0</v>
      </c>
      <c r="L57" s="115">
        <v>0</v>
      </c>
      <c r="M57" s="115">
        <v>1</v>
      </c>
      <c r="N57" s="115">
        <v>1</v>
      </c>
      <c r="O57" s="108">
        <f t="shared" si="23"/>
        <v>12</v>
      </c>
      <c r="P57" s="105"/>
      <c r="Q57" s="105"/>
      <c r="R57" s="105"/>
      <c r="S57" s="105"/>
      <c r="T57" s="105"/>
      <c r="U57" s="105"/>
      <c r="V57" s="105"/>
      <c r="W57" s="105"/>
      <c r="X57" s="105"/>
      <c r="Y57" s="105"/>
      <c r="Z57" s="105"/>
      <c r="AA57" s="105"/>
      <c r="AB57" s="105"/>
      <c r="AC57" s="105"/>
      <c r="AD57" s="105"/>
      <c r="AE57" s="105"/>
      <c r="AF57" s="105"/>
    </row>
    <row r="58" spans="1:32" x14ac:dyDescent="0.25">
      <c r="A58" s="107">
        <v>2007</v>
      </c>
      <c r="B58" s="108">
        <v>0</v>
      </c>
      <c r="C58" s="108">
        <v>4</v>
      </c>
      <c r="D58" s="108">
        <v>0</v>
      </c>
      <c r="E58" s="108">
        <v>0</v>
      </c>
      <c r="F58" s="108">
        <v>0</v>
      </c>
      <c r="G58" s="115">
        <v>1</v>
      </c>
      <c r="H58" s="115">
        <v>2</v>
      </c>
      <c r="I58" s="115">
        <v>1</v>
      </c>
      <c r="J58" s="115">
        <v>0</v>
      </c>
      <c r="K58" s="115">
        <v>0</v>
      </c>
      <c r="L58" s="115">
        <v>0</v>
      </c>
      <c r="M58" s="115">
        <v>0</v>
      </c>
      <c r="N58" s="115">
        <v>0</v>
      </c>
      <c r="O58" s="108">
        <f t="shared" si="23"/>
        <v>8</v>
      </c>
      <c r="P58" s="105"/>
      <c r="Q58" s="105"/>
      <c r="R58" s="105"/>
      <c r="S58" s="105"/>
      <c r="T58" s="105"/>
      <c r="U58" s="105"/>
      <c r="V58" s="105"/>
      <c r="W58" s="105"/>
      <c r="X58" s="105"/>
      <c r="Y58" s="105"/>
      <c r="Z58" s="105"/>
      <c r="AA58" s="105"/>
      <c r="AB58" s="105"/>
      <c r="AC58" s="105"/>
      <c r="AD58" s="105"/>
      <c r="AE58" s="105"/>
      <c r="AF58" s="105"/>
    </row>
    <row r="59" spans="1:32" x14ac:dyDescent="0.25">
      <c r="A59" s="107">
        <v>2006</v>
      </c>
      <c r="B59" s="108">
        <v>0</v>
      </c>
      <c r="C59" s="108">
        <v>2</v>
      </c>
      <c r="D59" s="108">
        <v>0</v>
      </c>
      <c r="E59" s="108">
        <v>0</v>
      </c>
      <c r="F59" s="108">
        <v>2</v>
      </c>
      <c r="G59" s="115">
        <v>1</v>
      </c>
      <c r="H59" s="115">
        <v>1</v>
      </c>
      <c r="I59" s="115">
        <v>1</v>
      </c>
      <c r="J59" s="115">
        <v>0</v>
      </c>
      <c r="K59" s="115">
        <v>1</v>
      </c>
      <c r="L59" s="115">
        <v>0</v>
      </c>
      <c r="M59" s="115">
        <v>1</v>
      </c>
      <c r="N59" s="115">
        <v>0</v>
      </c>
      <c r="O59" s="108">
        <f t="shared" si="23"/>
        <v>9</v>
      </c>
      <c r="P59" s="105"/>
      <c r="Q59" s="105"/>
      <c r="R59" s="105"/>
      <c r="S59" s="105"/>
      <c r="T59" s="105"/>
      <c r="U59" s="105"/>
      <c r="V59" s="105"/>
      <c r="W59" s="105"/>
      <c r="X59" s="105"/>
      <c r="Y59" s="105"/>
      <c r="Z59" s="105"/>
      <c r="AA59" s="105"/>
      <c r="AB59" s="105"/>
      <c r="AC59" s="105"/>
      <c r="AD59" s="105"/>
      <c r="AE59" s="105"/>
      <c r="AF59" s="105"/>
    </row>
    <row r="60" spans="1:32" x14ac:dyDescent="0.25">
      <c r="A60" s="107">
        <v>2005</v>
      </c>
      <c r="B60" s="108">
        <v>0</v>
      </c>
      <c r="C60" s="108">
        <v>0</v>
      </c>
      <c r="D60" s="108">
        <v>0</v>
      </c>
      <c r="E60" s="108">
        <v>0</v>
      </c>
      <c r="F60" s="108">
        <v>1</v>
      </c>
      <c r="G60" s="115">
        <v>0</v>
      </c>
      <c r="H60" s="115">
        <v>1</v>
      </c>
      <c r="I60" s="115">
        <v>0</v>
      </c>
      <c r="J60" s="115">
        <v>0</v>
      </c>
      <c r="K60" s="115">
        <v>0</v>
      </c>
      <c r="L60" s="115">
        <v>1</v>
      </c>
      <c r="M60" s="115">
        <v>0</v>
      </c>
      <c r="N60" s="115">
        <v>0</v>
      </c>
      <c r="O60" s="108">
        <f t="shared" si="23"/>
        <v>3</v>
      </c>
      <c r="P60" s="105"/>
      <c r="Q60" s="105"/>
      <c r="R60" s="105"/>
      <c r="S60" s="105"/>
      <c r="T60" s="105"/>
      <c r="U60" s="105"/>
      <c r="V60" s="105"/>
      <c r="W60" s="105"/>
      <c r="X60" s="105"/>
      <c r="Y60" s="105"/>
      <c r="Z60" s="105"/>
      <c r="AA60" s="105"/>
      <c r="AB60" s="105"/>
      <c r="AC60" s="105"/>
      <c r="AD60" s="105"/>
      <c r="AE60" s="105"/>
      <c r="AF60" s="105"/>
    </row>
    <row r="61" spans="1:32" x14ac:dyDescent="0.25">
      <c r="A61" s="107">
        <v>2004</v>
      </c>
      <c r="B61" s="108">
        <v>0</v>
      </c>
      <c r="C61" s="108">
        <v>1</v>
      </c>
      <c r="D61" s="108">
        <v>0</v>
      </c>
      <c r="E61" s="108">
        <v>0</v>
      </c>
      <c r="F61" s="108">
        <v>0</v>
      </c>
      <c r="G61" s="115">
        <v>0</v>
      </c>
      <c r="H61" s="115">
        <v>0</v>
      </c>
      <c r="I61" s="115">
        <v>1</v>
      </c>
      <c r="J61" s="115">
        <v>0</v>
      </c>
      <c r="K61" s="115">
        <v>1</v>
      </c>
      <c r="L61" s="115">
        <v>0</v>
      </c>
      <c r="M61" s="115">
        <v>0</v>
      </c>
      <c r="N61" s="115">
        <v>0</v>
      </c>
      <c r="O61" s="108">
        <f t="shared" si="23"/>
        <v>3</v>
      </c>
      <c r="P61" s="105"/>
      <c r="Q61" s="105"/>
      <c r="R61" s="105"/>
      <c r="S61" s="105"/>
      <c r="T61" s="105"/>
      <c r="U61" s="105"/>
      <c r="V61" s="105"/>
      <c r="W61" s="105"/>
      <c r="X61" s="105"/>
      <c r="Y61" s="105"/>
      <c r="Z61" s="105"/>
      <c r="AA61" s="105"/>
      <c r="AB61" s="105"/>
      <c r="AC61" s="105"/>
      <c r="AD61" s="105"/>
      <c r="AE61" s="105"/>
      <c r="AF61" s="105"/>
    </row>
    <row r="62" spans="1:32" x14ac:dyDescent="0.25">
      <c r="A62" s="107">
        <v>2003</v>
      </c>
      <c r="B62" s="108">
        <v>0</v>
      </c>
      <c r="C62" s="108">
        <v>4</v>
      </c>
      <c r="D62" s="108">
        <v>0</v>
      </c>
      <c r="E62" s="108">
        <v>0</v>
      </c>
      <c r="F62" s="108">
        <v>1</v>
      </c>
      <c r="G62" s="115">
        <v>0</v>
      </c>
      <c r="H62" s="115">
        <v>1</v>
      </c>
      <c r="I62" s="115">
        <v>3</v>
      </c>
      <c r="J62" s="115">
        <v>0</v>
      </c>
      <c r="K62" s="115">
        <v>0</v>
      </c>
      <c r="L62" s="115">
        <v>1</v>
      </c>
      <c r="M62" s="115">
        <v>0</v>
      </c>
      <c r="N62" s="115">
        <v>0</v>
      </c>
      <c r="O62" s="108">
        <f t="shared" si="23"/>
        <v>10</v>
      </c>
      <c r="P62" s="105"/>
      <c r="Q62" s="105"/>
      <c r="R62" s="105"/>
      <c r="S62" s="105"/>
      <c r="T62" s="105"/>
      <c r="U62" s="105"/>
      <c r="V62" s="105"/>
      <c r="W62" s="105"/>
      <c r="X62" s="105"/>
      <c r="Y62" s="105"/>
      <c r="Z62" s="105"/>
      <c r="AA62" s="105"/>
      <c r="AB62" s="105"/>
      <c r="AC62" s="105"/>
      <c r="AD62" s="105"/>
      <c r="AE62" s="105"/>
      <c r="AF62" s="105"/>
    </row>
    <row r="63" spans="1:32" x14ac:dyDescent="0.25">
      <c r="A63" s="107" t="s">
        <v>1238</v>
      </c>
      <c r="B63" s="110">
        <f t="shared" ref="B63:O63" si="24">SUM(B48:B62)</f>
        <v>5</v>
      </c>
      <c r="C63" s="110">
        <f t="shared" si="24"/>
        <v>32</v>
      </c>
      <c r="D63" s="110">
        <f t="shared" si="24"/>
        <v>3</v>
      </c>
      <c r="E63" s="110">
        <f t="shared" si="24"/>
        <v>0</v>
      </c>
      <c r="F63" s="110">
        <f t="shared" si="24"/>
        <v>20</v>
      </c>
      <c r="G63" s="116">
        <f t="shared" si="24"/>
        <v>12</v>
      </c>
      <c r="H63" s="116">
        <f t="shared" si="24"/>
        <v>17</v>
      </c>
      <c r="I63" s="116">
        <f t="shared" si="24"/>
        <v>8</v>
      </c>
      <c r="J63" s="116">
        <f t="shared" si="24"/>
        <v>0</v>
      </c>
      <c r="K63" s="116">
        <f t="shared" si="24"/>
        <v>3</v>
      </c>
      <c r="L63" s="116">
        <f t="shared" si="24"/>
        <v>3</v>
      </c>
      <c r="M63" s="116">
        <f t="shared" si="24"/>
        <v>2</v>
      </c>
      <c r="N63" s="116">
        <f t="shared" si="24"/>
        <v>3</v>
      </c>
      <c r="O63" s="110">
        <f t="shared" si="24"/>
        <v>108</v>
      </c>
      <c r="P63" s="105"/>
      <c r="Q63" s="105"/>
      <c r="R63" s="105"/>
      <c r="S63" s="105"/>
      <c r="T63" s="105"/>
      <c r="U63" s="105"/>
      <c r="V63" s="105"/>
      <c r="W63" s="105"/>
      <c r="X63" s="105"/>
      <c r="Y63" s="105"/>
      <c r="Z63" s="105"/>
      <c r="AA63" s="105"/>
      <c r="AB63" s="105"/>
      <c r="AC63" s="105"/>
      <c r="AD63" s="105"/>
      <c r="AE63" s="105"/>
      <c r="AF63" s="105"/>
    </row>
    <row r="64" spans="1:32" x14ac:dyDescent="0.25">
      <c r="A64" s="105"/>
      <c r="B64" s="105"/>
      <c r="C64" s="105"/>
      <c r="D64" s="105"/>
      <c r="E64" s="105"/>
      <c r="F64" s="105"/>
      <c r="G64" s="105"/>
      <c r="H64" s="117"/>
      <c r="I64" s="117"/>
      <c r="J64" s="105"/>
      <c r="K64" s="105"/>
      <c r="L64" s="105"/>
      <c r="M64" s="105"/>
      <c r="N64" s="105"/>
      <c r="O64" s="105"/>
      <c r="P64" s="105"/>
      <c r="Q64" s="105"/>
      <c r="R64" s="105"/>
      <c r="S64" s="105"/>
      <c r="T64" s="105"/>
      <c r="U64" s="105"/>
      <c r="V64" s="105"/>
      <c r="W64" s="105"/>
      <c r="X64" s="105"/>
      <c r="Y64" s="105"/>
      <c r="Z64" s="105"/>
      <c r="AA64" s="105"/>
      <c r="AB64" s="105"/>
      <c r="AC64" s="105"/>
      <c r="AD64" s="105"/>
      <c r="AE64" s="105"/>
      <c r="AF64" s="105"/>
    </row>
    <row r="65" spans="1:32" x14ac:dyDescent="0.25">
      <c r="A65" s="101" t="s">
        <v>1254</v>
      </c>
      <c r="B65" s="102"/>
      <c r="C65" s="102"/>
      <c r="D65" s="102"/>
      <c r="E65" s="102"/>
      <c r="F65" s="102"/>
      <c r="G65" s="102"/>
      <c r="H65" s="102"/>
      <c r="I65" s="102"/>
      <c r="J65" s="102"/>
      <c r="K65" s="102"/>
      <c r="L65" s="102"/>
      <c r="M65" s="102"/>
      <c r="N65" s="102"/>
      <c r="O65" s="102"/>
      <c r="P65" s="102"/>
      <c r="Q65" s="102"/>
      <c r="R65" s="102"/>
      <c r="S65" s="102"/>
      <c r="T65" s="102"/>
      <c r="U65" s="102"/>
      <c r="V65" s="102"/>
      <c r="W65" s="102"/>
      <c r="X65" s="102"/>
      <c r="Y65" s="102"/>
      <c r="Z65" s="102"/>
      <c r="AA65" s="102"/>
      <c r="AB65" s="102"/>
      <c r="AC65" s="102"/>
      <c r="AD65" s="102"/>
      <c r="AE65" s="102"/>
      <c r="AF65" s="102"/>
    </row>
    <row r="66" spans="1:32" x14ac:dyDescent="0.25">
      <c r="A66" s="105"/>
      <c r="B66" s="105"/>
      <c r="C66" s="105"/>
      <c r="D66" s="105"/>
      <c r="E66" s="105"/>
      <c r="F66" s="105"/>
      <c r="G66" s="105"/>
      <c r="H66" s="105"/>
      <c r="I66" s="105"/>
      <c r="J66" s="105"/>
      <c r="K66" s="105"/>
      <c r="L66" s="105"/>
      <c r="M66" s="105"/>
      <c r="N66" s="105"/>
      <c r="O66" s="105"/>
      <c r="P66" s="105"/>
      <c r="Q66" s="105"/>
      <c r="R66" s="105"/>
      <c r="S66" s="105"/>
      <c r="T66" s="105"/>
      <c r="U66" s="105"/>
      <c r="V66" s="105"/>
      <c r="W66" s="105"/>
      <c r="X66" s="105"/>
      <c r="Y66" s="105"/>
      <c r="Z66" s="105"/>
      <c r="AA66" s="105"/>
      <c r="AB66" s="105"/>
      <c r="AC66" s="105"/>
      <c r="AD66" s="105"/>
      <c r="AE66" s="105"/>
      <c r="AF66" s="105"/>
    </row>
    <row r="67" spans="1:32" x14ac:dyDescent="0.25">
      <c r="A67" s="110"/>
      <c r="B67" s="107" t="s">
        <v>1255</v>
      </c>
      <c r="C67" s="107" t="s">
        <v>1256</v>
      </c>
      <c r="D67" s="107" t="s">
        <v>1257</v>
      </c>
      <c r="E67" s="107" t="s">
        <v>1238</v>
      </c>
      <c r="S67" s="105"/>
      <c r="T67" s="105"/>
      <c r="U67" s="105"/>
      <c r="V67" s="105"/>
      <c r="W67" s="105"/>
      <c r="X67" s="105"/>
      <c r="Y67" s="105"/>
      <c r="Z67" s="105"/>
      <c r="AA67" s="105"/>
      <c r="AB67" s="105"/>
      <c r="AC67" s="105"/>
      <c r="AD67" s="105"/>
      <c r="AE67" s="105"/>
      <c r="AF67" s="105"/>
    </row>
    <row r="68" spans="1:32" x14ac:dyDescent="0.25">
      <c r="A68" s="107">
        <v>2017</v>
      </c>
      <c r="B68" s="108">
        <v>1</v>
      </c>
      <c r="C68" s="108">
        <v>1</v>
      </c>
      <c r="D68" s="108">
        <v>1</v>
      </c>
      <c r="E68" s="108">
        <f t="shared" ref="E68:E82" si="25">SUM(B68:D68)</f>
        <v>3</v>
      </c>
      <c r="S68" s="105"/>
      <c r="T68" s="105"/>
      <c r="U68" s="105"/>
      <c r="V68" s="105"/>
      <c r="W68" s="105"/>
      <c r="X68" s="105"/>
      <c r="Y68" s="105"/>
      <c r="Z68" s="105"/>
      <c r="AA68" s="105"/>
      <c r="AB68" s="105"/>
      <c r="AC68" s="105"/>
      <c r="AD68" s="105"/>
      <c r="AE68" s="105"/>
      <c r="AF68" s="105"/>
    </row>
    <row r="69" spans="1:32" x14ac:dyDescent="0.25">
      <c r="A69" s="107">
        <v>2016</v>
      </c>
      <c r="B69" s="108">
        <v>4</v>
      </c>
      <c r="C69" s="108">
        <v>1</v>
      </c>
      <c r="D69" s="108">
        <v>1</v>
      </c>
      <c r="E69" s="108">
        <f t="shared" si="25"/>
        <v>6</v>
      </c>
      <c r="S69" s="105"/>
      <c r="T69" s="105"/>
      <c r="U69" s="105"/>
      <c r="V69" s="105"/>
      <c r="W69" s="105"/>
      <c r="X69" s="105"/>
      <c r="Y69" s="105"/>
      <c r="Z69" s="105"/>
      <c r="AA69" s="105"/>
      <c r="AB69" s="105"/>
      <c r="AC69" s="105"/>
      <c r="AD69" s="105"/>
      <c r="AE69" s="105"/>
      <c r="AF69" s="105"/>
    </row>
    <row r="70" spans="1:32" x14ac:dyDescent="0.25">
      <c r="A70" s="107">
        <v>2015</v>
      </c>
      <c r="B70" s="108">
        <v>3</v>
      </c>
      <c r="C70" s="108">
        <v>0</v>
      </c>
      <c r="D70" s="108">
        <v>1</v>
      </c>
      <c r="E70" s="108">
        <f t="shared" si="25"/>
        <v>4</v>
      </c>
      <c r="S70" s="105"/>
      <c r="T70" s="105"/>
      <c r="U70" s="105"/>
      <c r="V70" s="105"/>
      <c r="W70" s="105"/>
      <c r="X70" s="105"/>
      <c r="Y70" s="105"/>
      <c r="Z70" s="105"/>
      <c r="AA70" s="105"/>
      <c r="AB70" s="105"/>
      <c r="AC70" s="105"/>
      <c r="AD70" s="105"/>
      <c r="AE70" s="105"/>
      <c r="AF70" s="105"/>
    </row>
    <row r="71" spans="1:32" x14ac:dyDescent="0.25">
      <c r="A71" s="107">
        <v>2014</v>
      </c>
      <c r="B71" s="108">
        <v>6</v>
      </c>
      <c r="C71" s="108">
        <v>2</v>
      </c>
      <c r="D71" s="108">
        <v>1</v>
      </c>
      <c r="E71" s="108">
        <f t="shared" si="25"/>
        <v>9</v>
      </c>
      <c r="S71" s="105"/>
      <c r="T71" s="105"/>
      <c r="U71" s="105"/>
      <c r="V71" s="105"/>
      <c r="W71" s="105"/>
      <c r="X71" s="105"/>
      <c r="Y71" s="105"/>
      <c r="Z71" s="105"/>
      <c r="AA71" s="105"/>
      <c r="AB71" s="105"/>
      <c r="AC71" s="105"/>
      <c r="AD71" s="105"/>
      <c r="AE71" s="105"/>
      <c r="AF71" s="105"/>
    </row>
    <row r="72" spans="1:32" x14ac:dyDescent="0.25">
      <c r="A72" s="107">
        <v>2013</v>
      </c>
      <c r="B72" s="108">
        <v>2</v>
      </c>
      <c r="C72" s="108">
        <v>0</v>
      </c>
      <c r="D72" s="108">
        <v>1</v>
      </c>
      <c r="E72" s="108">
        <f t="shared" si="25"/>
        <v>3</v>
      </c>
      <c r="F72" s="105"/>
      <c r="G72" s="105"/>
      <c r="H72" s="105"/>
      <c r="I72" s="105"/>
      <c r="J72" s="105"/>
      <c r="K72" s="105"/>
      <c r="L72" s="105"/>
      <c r="M72" s="105"/>
      <c r="N72" s="105"/>
      <c r="O72" s="105"/>
      <c r="P72" s="105"/>
      <c r="Q72" s="105"/>
      <c r="R72" s="105"/>
      <c r="S72" s="105"/>
      <c r="T72" s="105"/>
      <c r="U72" s="105"/>
      <c r="V72" s="105"/>
      <c r="W72" s="105"/>
      <c r="X72" s="105"/>
      <c r="Y72" s="105"/>
      <c r="Z72" s="105"/>
      <c r="AA72" s="105"/>
      <c r="AB72" s="105"/>
      <c r="AC72" s="105"/>
      <c r="AD72" s="105"/>
      <c r="AE72" s="105"/>
      <c r="AF72" s="105"/>
    </row>
    <row r="73" spans="1:32" x14ac:dyDescent="0.25">
      <c r="A73" s="107">
        <v>2012</v>
      </c>
      <c r="B73" s="108">
        <v>4</v>
      </c>
      <c r="C73" s="108">
        <v>3</v>
      </c>
      <c r="D73" s="108">
        <v>4</v>
      </c>
      <c r="E73" s="108">
        <f t="shared" si="25"/>
        <v>11</v>
      </c>
      <c r="F73" s="105"/>
      <c r="G73" s="105"/>
      <c r="H73" s="105"/>
      <c r="I73" s="105"/>
      <c r="J73" s="105"/>
      <c r="K73" s="105"/>
      <c r="L73" s="105"/>
      <c r="M73" s="105"/>
      <c r="N73" s="105"/>
      <c r="O73" s="105"/>
      <c r="P73" s="105"/>
      <c r="Q73" s="105"/>
      <c r="R73" s="105"/>
      <c r="S73" s="105"/>
      <c r="T73" s="105"/>
      <c r="U73" s="105"/>
      <c r="V73" s="105"/>
      <c r="W73" s="105"/>
      <c r="X73" s="105"/>
      <c r="Y73" s="105"/>
      <c r="Z73" s="105"/>
      <c r="AA73" s="105"/>
      <c r="AB73" s="105"/>
      <c r="AC73" s="105"/>
      <c r="AD73" s="105"/>
      <c r="AE73" s="105"/>
      <c r="AF73" s="105"/>
    </row>
    <row r="74" spans="1:32" x14ac:dyDescent="0.25">
      <c r="A74" s="107">
        <v>2011</v>
      </c>
      <c r="B74" s="108">
        <v>4</v>
      </c>
      <c r="C74" s="108">
        <v>2</v>
      </c>
      <c r="D74" s="108">
        <v>1</v>
      </c>
      <c r="E74" s="108">
        <f t="shared" si="25"/>
        <v>7</v>
      </c>
      <c r="F74" s="105"/>
      <c r="G74" s="105"/>
      <c r="H74" s="105"/>
      <c r="I74" s="105"/>
      <c r="J74" s="105"/>
      <c r="K74" s="105"/>
      <c r="L74" s="105"/>
      <c r="M74" s="105"/>
      <c r="N74" s="105"/>
      <c r="O74" s="105"/>
      <c r="P74" s="105"/>
      <c r="Q74" s="105"/>
      <c r="R74" s="105"/>
      <c r="S74" s="105"/>
      <c r="T74" s="105"/>
      <c r="U74" s="105"/>
      <c r="V74" s="105"/>
      <c r="W74" s="105"/>
      <c r="X74" s="105"/>
      <c r="Y74" s="105"/>
      <c r="Z74" s="105"/>
      <c r="AA74" s="105"/>
      <c r="AB74" s="105"/>
      <c r="AC74" s="105"/>
      <c r="AD74" s="105"/>
      <c r="AE74" s="105"/>
      <c r="AF74" s="105"/>
    </row>
    <row r="75" spans="1:32" x14ac:dyDescent="0.25">
      <c r="A75" s="107">
        <v>2010</v>
      </c>
      <c r="B75" s="108">
        <v>7</v>
      </c>
      <c r="C75" s="108">
        <v>1</v>
      </c>
      <c r="D75" s="108">
        <v>2</v>
      </c>
      <c r="E75" s="108">
        <f t="shared" si="25"/>
        <v>10</v>
      </c>
      <c r="F75" s="105"/>
      <c r="G75" s="105"/>
      <c r="H75" s="105"/>
      <c r="I75" s="105"/>
      <c r="J75" s="105"/>
      <c r="K75" s="105"/>
      <c r="L75" s="105"/>
      <c r="M75" s="105"/>
      <c r="N75" s="105"/>
      <c r="O75" s="105"/>
      <c r="P75" s="105"/>
      <c r="Q75" s="105"/>
      <c r="R75" s="105"/>
      <c r="S75" s="105"/>
      <c r="T75" s="105"/>
      <c r="U75" s="105"/>
      <c r="V75" s="105"/>
      <c r="W75" s="105"/>
      <c r="X75" s="105"/>
      <c r="Y75" s="105"/>
      <c r="Z75" s="105"/>
      <c r="AA75" s="105"/>
      <c r="AB75" s="105"/>
      <c r="AC75" s="105"/>
      <c r="AD75" s="105"/>
      <c r="AE75" s="105"/>
      <c r="AF75" s="105"/>
    </row>
    <row r="76" spans="1:32" x14ac:dyDescent="0.25">
      <c r="A76" s="107">
        <v>2009</v>
      </c>
      <c r="B76" s="108">
        <v>6</v>
      </c>
      <c r="C76" s="108">
        <v>1</v>
      </c>
      <c r="D76" s="108">
        <v>3</v>
      </c>
      <c r="E76" s="108">
        <f t="shared" si="25"/>
        <v>10</v>
      </c>
      <c r="F76" s="105"/>
      <c r="G76" s="105"/>
      <c r="H76" s="105"/>
      <c r="I76" s="105"/>
      <c r="J76" s="105"/>
      <c r="K76" s="105"/>
      <c r="L76" s="105"/>
      <c r="M76" s="105"/>
      <c r="N76" s="105"/>
      <c r="O76" s="105"/>
      <c r="P76" s="105"/>
      <c r="Q76" s="105"/>
      <c r="R76" s="105"/>
      <c r="S76" s="105"/>
      <c r="T76" s="105"/>
      <c r="U76" s="105"/>
      <c r="V76" s="105"/>
      <c r="W76" s="105"/>
      <c r="X76" s="105"/>
      <c r="Y76" s="105"/>
      <c r="Z76" s="105"/>
      <c r="AA76" s="105"/>
      <c r="AB76" s="105"/>
      <c r="AC76" s="105"/>
      <c r="AD76" s="105"/>
      <c r="AE76" s="105"/>
      <c r="AF76" s="105"/>
    </row>
    <row r="77" spans="1:32" x14ac:dyDescent="0.25">
      <c r="A77" s="107">
        <v>2008</v>
      </c>
      <c r="B77" s="108">
        <v>3</v>
      </c>
      <c r="C77" s="108">
        <v>1</v>
      </c>
      <c r="D77" s="108">
        <v>8</v>
      </c>
      <c r="E77" s="108">
        <f t="shared" si="25"/>
        <v>12</v>
      </c>
      <c r="F77" s="105"/>
      <c r="G77" s="105"/>
      <c r="H77" s="105"/>
      <c r="I77" s="105"/>
      <c r="J77" s="105"/>
      <c r="K77" s="105"/>
      <c r="L77" s="105"/>
      <c r="M77" s="105"/>
      <c r="N77" s="105"/>
      <c r="O77" s="105"/>
      <c r="P77" s="105"/>
      <c r="Q77" s="105"/>
      <c r="R77" s="105"/>
      <c r="S77" s="105"/>
      <c r="T77" s="105"/>
      <c r="U77" s="105"/>
      <c r="V77" s="105"/>
      <c r="W77" s="105"/>
      <c r="X77" s="105"/>
      <c r="Y77" s="105"/>
      <c r="Z77" s="105"/>
      <c r="AA77" s="105"/>
      <c r="AB77" s="105"/>
      <c r="AC77" s="105"/>
      <c r="AD77" s="105"/>
      <c r="AE77" s="105"/>
      <c r="AF77" s="105"/>
    </row>
    <row r="78" spans="1:32" x14ac:dyDescent="0.25">
      <c r="A78" s="107">
        <v>2007</v>
      </c>
      <c r="B78" s="108">
        <v>3</v>
      </c>
      <c r="C78" s="108">
        <v>2</v>
      </c>
      <c r="D78" s="108">
        <v>3</v>
      </c>
      <c r="E78" s="108">
        <f t="shared" si="25"/>
        <v>8</v>
      </c>
      <c r="F78" s="105"/>
      <c r="G78" s="105"/>
      <c r="H78" s="105"/>
      <c r="I78" s="105"/>
      <c r="J78" s="105"/>
      <c r="K78" s="105"/>
      <c r="L78" s="105"/>
      <c r="M78" s="105"/>
      <c r="N78" s="105"/>
      <c r="O78" s="105"/>
      <c r="P78" s="105"/>
      <c r="Q78" s="105"/>
      <c r="R78" s="105"/>
      <c r="S78" s="105"/>
      <c r="T78" s="105"/>
      <c r="U78" s="105"/>
      <c r="V78" s="105"/>
      <c r="W78" s="105"/>
      <c r="X78" s="105"/>
      <c r="Y78" s="105"/>
      <c r="Z78" s="105"/>
      <c r="AA78" s="105"/>
      <c r="AB78" s="105"/>
      <c r="AC78" s="105"/>
      <c r="AD78" s="105"/>
      <c r="AE78" s="105"/>
      <c r="AF78" s="105"/>
    </row>
    <row r="79" spans="1:32" x14ac:dyDescent="0.25">
      <c r="A79" s="107">
        <v>2006</v>
      </c>
      <c r="B79" s="108">
        <v>6</v>
      </c>
      <c r="C79" s="108">
        <v>3</v>
      </c>
      <c r="D79" s="108">
        <v>0</v>
      </c>
      <c r="E79" s="108">
        <f t="shared" si="25"/>
        <v>9</v>
      </c>
      <c r="F79" s="105"/>
      <c r="G79" s="105"/>
      <c r="H79" s="105"/>
      <c r="I79" s="105"/>
      <c r="J79" s="105"/>
      <c r="K79" s="105"/>
      <c r="L79" s="105"/>
      <c r="M79" s="105"/>
      <c r="N79" s="105"/>
      <c r="O79" s="105"/>
      <c r="P79" s="105"/>
      <c r="Q79" s="105"/>
      <c r="R79" s="105"/>
      <c r="S79" s="105"/>
      <c r="T79" s="105"/>
      <c r="U79" s="105"/>
      <c r="V79" s="105"/>
      <c r="W79" s="105"/>
      <c r="X79" s="105"/>
      <c r="Y79" s="105"/>
      <c r="Z79" s="105"/>
      <c r="AA79" s="105"/>
      <c r="AB79" s="105"/>
      <c r="AC79" s="105"/>
      <c r="AD79" s="105"/>
      <c r="AE79" s="105"/>
      <c r="AF79" s="105"/>
    </row>
    <row r="80" spans="1:32" x14ac:dyDescent="0.25">
      <c r="A80" s="107">
        <v>2005</v>
      </c>
      <c r="B80" s="108">
        <v>3</v>
      </c>
      <c r="C80" s="108">
        <v>0</v>
      </c>
      <c r="D80" s="108">
        <v>0</v>
      </c>
      <c r="E80" s="108">
        <f t="shared" si="25"/>
        <v>3</v>
      </c>
      <c r="F80" s="105"/>
      <c r="G80" s="105"/>
      <c r="H80" s="105"/>
      <c r="I80" s="105"/>
      <c r="J80" s="105"/>
      <c r="K80" s="105"/>
      <c r="L80" s="105"/>
      <c r="M80" s="105"/>
      <c r="N80" s="105"/>
      <c r="O80" s="105"/>
      <c r="P80" s="105"/>
      <c r="Q80" s="105"/>
      <c r="R80" s="105"/>
      <c r="S80" s="105"/>
      <c r="T80" s="105"/>
      <c r="U80" s="105"/>
      <c r="V80" s="105"/>
      <c r="W80" s="105"/>
      <c r="X80" s="105"/>
      <c r="Y80" s="105"/>
      <c r="Z80" s="105"/>
      <c r="AA80" s="105"/>
      <c r="AB80" s="105"/>
      <c r="AC80" s="105"/>
      <c r="AD80" s="105"/>
      <c r="AE80" s="105"/>
      <c r="AF80" s="105"/>
    </row>
    <row r="81" spans="1:32" x14ac:dyDescent="0.25">
      <c r="A81" s="107">
        <v>2004</v>
      </c>
      <c r="B81" s="108">
        <v>1</v>
      </c>
      <c r="C81" s="108">
        <v>2</v>
      </c>
      <c r="D81" s="108">
        <v>0</v>
      </c>
      <c r="E81" s="108">
        <f t="shared" si="25"/>
        <v>3</v>
      </c>
      <c r="F81" s="105"/>
      <c r="G81" s="105"/>
      <c r="H81" s="105"/>
      <c r="I81" s="105"/>
      <c r="J81" s="105"/>
      <c r="K81" s="105"/>
      <c r="L81" s="105"/>
      <c r="M81" s="105"/>
      <c r="N81" s="105"/>
      <c r="O81" s="105"/>
      <c r="P81" s="105"/>
      <c r="Q81" s="105"/>
      <c r="R81" s="105"/>
      <c r="S81" s="105"/>
      <c r="T81" s="105"/>
      <c r="U81" s="105"/>
      <c r="V81" s="105"/>
      <c r="W81" s="105"/>
      <c r="X81" s="105"/>
      <c r="Y81" s="105"/>
      <c r="Z81" s="105"/>
      <c r="AA81" s="105"/>
      <c r="AB81" s="105"/>
      <c r="AC81" s="105"/>
      <c r="AD81" s="105"/>
      <c r="AE81" s="105"/>
      <c r="AF81" s="105"/>
    </row>
    <row r="82" spans="1:32" x14ac:dyDescent="0.25">
      <c r="A82" s="107">
        <v>2003</v>
      </c>
      <c r="B82" s="108">
        <v>4</v>
      </c>
      <c r="C82" s="108">
        <v>5</v>
      </c>
      <c r="D82" s="108">
        <v>1</v>
      </c>
      <c r="E82" s="108">
        <f t="shared" si="25"/>
        <v>10</v>
      </c>
      <c r="F82" s="105"/>
      <c r="G82" s="105"/>
      <c r="H82" s="105"/>
      <c r="I82" s="105"/>
      <c r="J82" s="105"/>
      <c r="K82" s="105"/>
      <c r="L82" s="105"/>
      <c r="M82" s="105"/>
      <c r="N82" s="105"/>
      <c r="O82" s="105"/>
      <c r="P82" s="105"/>
      <c r="Q82" s="105"/>
      <c r="R82" s="105"/>
      <c r="S82" s="105"/>
      <c r="T82" s="105"/>
      <c r="U82" s="105"/>
      <c r="V82" s="105"/>
      <c r="W82" s="105"/>
      <c r="X82" s="105"/>
      <c r="Y82" s="105"/>
      <c r="Z82" s="105"/>
      <c r="AA82" s="105"/>
      <c r="AB82" s="105"/>
      <c r="AC82" s="105"/>
      <c r="AD82" s="105"/>
      <c r="AE82" s="105"/>
      <c r="AF82" s="105"/>
    </row>
    <row r="83" spans="1:32" x14ac:dyDescent="0.25">
      <c r="A83" s="110"/>
      <c r="B83" s="110">
        <f t="shared" ref="B83:D83" si="26">SUM(B68:B82)</f>
        <v>57</v>
      </c>
      <c r="C83" s="110">
        <f t="shared" si="26"/>
        <v>24</v>
      </c>
      <c r="D83" s="110">
        <f t="shared" si="26"/>
        <v>27</v>
      </c>
      <c r="E83" s="105"/>
      <c r="F83" s="105"/>
      <c r="G83" s="105"/>
      <c r="H83" s="105"/>
      <c r="I83" s="105"/>
      <c r="J83" s="105"/>
      <c r="K83" s="105"/>
      <c r="L83" s="105"/>
      <c r="M83" s="105"/>
      <c r="N83" s="105"/>
      <c r="O83" s="105"/>
      <c r="P83" s="105"/>
      <c r="Q83" s="105"/>
      <c r="R83" s="105"/>
      <c r="S83" s="105"/>
      <c r="T83" s="105"/>
      <c r="U83" s="105"/>
      <c r="V83" s="105"/>
      <c r="W83" s="105"/>
      <c r="X83" s="105"/>
      <c r="Y83" s="105"/>
      <c r="Z83" s="105"/>
      <c r="AA83" s="105"/>
      <c r="AB83" s="105"/>
      <c r="AC83" s="105"/>
      <c r="AD83" s="105"/>
      <c r="AE83" s="105"/>
      <c r="AF83" s="105"/>
    </row>
    <row r="84" spans="1:32" x14ac:dyDescent="0.25">
      <c r="A84" s="105"/>
      <c r="B84" s="105"/>
      <c r="C84" s="105"/>
      <c r="D84" s="105"/>
      <c r="E84" s="105"/>
      <c r="F84" s="105"/>
      <c r="G84" s="105"/>
      <c r="H84" s="105"/>
      <c r="I84" s="105"/>
      <c r="J84" s="105"/>
      <c r="K84" s="105"/>
      <c r="L84" s="105"/>
      <c r="M84" s="105"/>
      <c r="N84" s="105"/>
      <c r="O84" s="105"/>
      <c r="P84" s="105"/>
      <c r="Q84" s="105"/>
      <c r="R84" s="105"/>
      <c r="S84" s="105"/>
      <c r="T84" s="105"/>
      <c r="U84" s="105"/>
      <c r="V84" s="105"/>
      <c r="W84" s="105"/>
      <c r="X84" s="105"/>
      <c r="Y84" s="105"/>
      <c r="Z84" s="105"/>
      <c r="AA84" s="105"/>
      <c r="AB84" s="105"/>
      <c r="AC84" s="105"/>
      <c r="AD84" s="105"/>
      <c r="AE84" s="105"/>
      <c r="AF84" s="105"/>
    </row>
    <row r="85" spans="1:32" x14ac:dyDescent="0.25">
      <c r="A85" s="110"/>
      <c r="B85" s="107" t="s">
        <v>1258</v>
      </c>
      <c r="C85" s="107" t="s">
        <v>1259</v>
      </c>
      <c r="D85" s="107" t="s">
        <v>1260</v>
      </c>
      <c r="E85" s="107" t="s">
        <v>1261</v>
      </c>
      <c r="F85" s="107" t="s">
        <v>1262</v>
      </c>
      <c r="G85" s="107" t="s">
        <v>1263</v>
      </c>
      <c r="H85" s="107" t="s">
        <v>1264</v>
      </c>
      <c r="I85" s="107" t="s">
        <v>1265</v>
      </c>
      <c r="J85" s="107" t="s">
        <v>1266</v>
      </c>
      <c r="K85" s="107" t="s">
        <v>1267</v>
      </c>
      <c r="L85" s="107" t="s">
        <v>1268</v>
      </c>
      <c r="M85" s="107" t="s">
        <v>1269</v>
      </c>
      <c r="N85" s="107" t="s">
        <v>1270</v>
      </c>
      <c r="O85" s="107" t="s">
        <v>1271</v>
      </c>
      <c r="P85" s="107" t="s">
        <v>1272</v>
      </c>
      <c r="Q85" s="107" t="s">
        <v>1273</v>
      </c>
      <c r="R85" s="107" t="s">
        <v>1274</v>
      </c>
      <c r="S85" s="107" t="s">
        <v>1275</v>
      </c>
      <c r="T85" s="107" t="s">
        <v>1276</v>
      </c>
      <c r="U85" s="107" t="s">
        <v>1277</v>
      </c>
      <c r="V85" s="107" t="s">
        <v>1278</v>
      </c>
      <c r="W85" s="107" t="s">
        <v>1279</v>
      </c>
      <c r="X85" s="107" t="s">
        <v>1280</v>
      </c>
      <c r="Y85" s="107" t="s">
        <v>1281</v>
      </c>
      <c r="Z85" s="107" t="s">
        <v>1282</v>
      </c>
      <c r="AA85" s="107" t="s">
        <v>1283</v>
      </c>
      <c r="AB85" s="107" t="s">
        <v>1284</v>
      </c>
      <c r="AC85" s="107" t="s">
        <v>1285</v>
      </c>
      <c r="AD85" s="107" t="s">
        <v>1286</v>
      </c>
      <c r="AE85" s="105"/>
      <c r="AF85" s="105"/>
    </row>
    <row r="86" spans="1:32" x14ac:dyDescent="0.25">
      <c r="A86" s="107">
        <v>2017</v>
      </c>
      <c r="B86" s="108">
        <v>1</v>
      </c>
      <c r="C86" s="108">
        <v>1</v>
      </c>
      <c r="D86" s="108"/>
      <c r="E86" s="108"/>
      <c r="F86" s="108"/>
      <c r="G86" s="110"/>
      <c r="H86" s="110"/>
      <c r="I86" s="108">
        <v>1</v>
      </c>
      <c r="J86" s="110"/>
      <c r="K86" s="110"/>
      <c r="L86" s="110"/>
      <c r="M86" s="110"/>
      <c r="N86" s="110"/>
      <c r="O86" s="110"/>
      <c r="P86" s="110"/>
      <c r="Q86" s="110"/>
      <c r="R86" s="110"/>
      <c r="S86" s="110"/>
      <c r="T86" s="110"/>
      <c r="U86" s="110"/>
      <c r="V86" s="110"/>
      <c r="W86" s="110"/>
      <c r="X86" s="110"/>
      <c r="Y86" s="110"/>
      <c r="Z86" s="110"/>
      <c r="AA86" s="110"/>
      <c r="AB86" s="110"/>
      <c r="AC86" s="110"/>
      <c r="AD86" s="110"/>
      <c r="AE86" s="105"/>
      <c r="AF86" s="105"/>
    </row>
    <row r="87" spans="1:32" x14ac:dyDescent="0.25">
      <c r="A87" s="107">
        <v>2016</v>
      </c>
      <c r="B87" s="108"/>
      <c r="C87" s="108">
        <v>2</v>
      </c>
      <c r="D87" s="108">
        <v>2</v>
      </c>
      <c r="E87" s="108">
        <v>1</v>
      </c>
      <c r="F87" s="108">
        <v>1</v>
      </c>
      <c r="G87" s="110"/>
      <c r="H87" s="110"/>
      <c r="I87" s="110"/>
      <c r="J87" s="110"/>
      <c r="K87" s="110"/>
      <c r="L87" s="110"/>
      <c r="M87" s="110"/>
      <c r="N87" s="110"/>
      <c r="O87" s="110"/>
      <c r="P87" s="110"/>
      <c r="Q87" s="110"/>
      <c r="R87" s="110"/>
      <c r="S87" s="110"/>
      <c r="T87" s="110"/>
      <c r="U87" s="110"/>
      <c r="V87" s="110"/>
      <c r="W87" s="110"/>
      <c r="X87" s="110"/>
      <c r="Y87" s="110"/>
      <c r="Z87" s="110"/>
      <c r="AA87" s="110"/>
      <c r="AB87" s="110"/>
      <c r="AC87" s="110"/>
      <c r="AD87" s="110"/>
      <c r="AE87" s="105"/>
      <c r="AF87" s="105"/>
    </row>
    <row r="88" spans="1:32" x14ac:dyDescent="0.25">
      <c r="A88" s="107">
        <v>2015</v>
      </c>
      <c r="B88" s="108"/>
      <c r="C88" s="108">
        <v>1</v>
      </c>
      <c r="D88" s="108"/>
      <c r="E88" s="108">
        <v>2</v>
      </c>
      <c r="F88" s="108">
        <v>1</v>
      </c>
      <c r="G88" s="110"/>
      <c r="H88" s="110"/>
      <c r="I88" s="110"/>
      <c r="J88" s="110"/>
      <c r="K88" s="110"/>
      <c r="L88" s="110"/>
      <c r="M88" s="110"/>
      <c r="N88" s="110"/>
      <c r="O88" s="110"/>
      <c r="P88" s="110"/>
      <c r="Q88" s="110"/>
      <c r="R88" s="110"/>
      <c r="S88" s="110"/>
      <c r="T88" s="110"/>
      <c r="U88" s="110"/>
      <c r="V88" s="110"/>
      <c r="W88" s="110"/>
      <c r="X88" s="110"/>
      <c r="Y88" s="110"/>
      <c r="Z88" s="110"/>
      <c r="AA88" s="110"/>
      <c r="AB88" s="110"/>
      <c r="AC88" s="110"/>
      <c r="AD88" s="110"/>
      <c r="AE88" s="105"/>
      <c r="AF88" s="105"/>
    </row>
    <row r="89" spans="1:32" x14ac:dyDescent="0.25">
      <c r="A89" s="107">
        <v>2014</v>
      </c>
      <c r="B89" s="110"/>
      <c r="C89" s="108">
        <v>1</v>
      </c>
      <c r="D89" s="110"/>
      <c r="E89" s="108">
        <v>2</v>
      </c>
      <c r="F89" s="108"/>
      <c r="G89" s="108">
        <v>1</v>
      </c>
      <c r="H89" s="108">
        <v>1</v>
      </c>
      <c r="I89" s="108">
        <v>1</v>
      </c>
      <c r="J89" s="108">
        <v>1</v>
      </c>
      <c r="K89" s="108">
        <v>1</v>
      </c>
      <c r="L89" s="108">
        <v>1</v>
      </c>
      <c r="M89" s="110"/>
      <c r="N89" s="110"/>
      <c r="O89" s="110"/>
      <c r="P89" s="110"/>
      <c r="Q89" s="110"/>
      <c r="R89" s="110"/>
      <c r="S89" s="110"/>
      <c r="T89" s="110"/>
      <c r="U89" s="110"/>
      <c r="V89" s="110"/>
      <c r="W89" s="110"/>
      <c r="X89" s="110"/>
      <c r="Y89" s="110"/>
      <c r="Z89" s="110"/>
      <c r="AA89" s="110"/>
      <c r="AB89" s="110"/>
      <c r="AC89" s="110"/>
      <c r="AD89" s="110"/>
      <c r="AE89" s="105"/>
      <c r="AF89" s="105"/>
    </row>
    <row r="90" spans="1:32" x14ac:dyDescent="0.25">
      <c r="A90" s="107">
        <v>2013</v>
      </c>
      <c r="B90" s="110"/>
      <c r="C90" s="108"/>
      <c r="D90" s="110"/>
      <c r="E90" s="108"/>
      <c r="F90" s="110"/>
      <c r="G90" s="108"/>
      <c r="H90" s="108"/>
      <c r="I90" s="108"/>
      <c r="J90" s="108"/>
      <c r="K90" s="108"/>
      <c r="L90" s="110"/>
      <c r="M90" s="108">
        <v>1</v>
      </c>
      <c r="N90" s="108">
        <v>1</v>
      </c>
      <c r="O90" s="108">
        <v>1</v>
      </c>
      <c r="P90" s="110"/>
      <c r="Q90" s="110"/>
      <c r="R90" s="110"/>
      <c r="S90" s="110"/>
      <c r="T90" s="110"/>
      <c r="U90" s="110"/>
      <c r="V90" s="110"/>
      <c r="W90" s="110"/>
      <c r="X90" s="110"/>
      <c r="Y90" s="110"/>
      <c r="Z90" s="110"/>
      <c r="AA90" s="110"/>
      <c r="AB90" s="110"/>
      <c r="AC90" s="110"/>
      <c r="AD90" s="110"/>
      <c r="AE90" s="105"/>
      <c r="AF90" s="105"/>
    </row>
    <row r="91" spans="1:32" x14ac:dyDescent="0.25">
      <c r="A91" s="107">
        <v>2012</v>
      </c>
      <c r="B91" s="110"/>
      <c r="C91" s="108">
        <v>1</v>
      </c>
      <c r="D91" s="108">
        <v>1</v>
      </c>
      <c r="E91" s="108">
        <v>3</v>
      </c>
      <c r="F91" s="110"/>
      <c r="G91" s="110"/>
      <c r="H91" s="108">
        <v>1</v>
      </c>
      <c r="I91" s="110"/>
      <c r="J91" s="110"/>
      <c r="K91" s="108">
        <v>1</v>
      </c>
      <c r="L91" s="108"/>
      <c r="M91" s="108"/>
      <c r="N91" s="108"/>
      <c r="O91" s="108"/>
      <c r="P91" s="108">
        <v>1</v>
      </c>
      <c r="Q91" s="108">
        <v>1</v>
      </c>
      <c r="R91" s="108">
        <v>1</v>
      </c>
      <c r="S91" s="108">
        <v>1</v>
      </c>
      <c r="T91" s="110"/>
      <c r="U91" s="110"/>
      <c r="V91" s="110"/>
      <c r="W91" s="110"/>
      <c r="X91" s="110"/>
      <c r="Y91" s="110"/>
      <c r="Z91" s="110"/>
      <c r="AA91" s="110"/>
      <c r="AB91" s="110"/>
      <c r="AC91" s="110"/>
      <c r="AD91" s="110"/>
      <c r="AE91" s="105"/>
      <c r="AF91" s="105"/>
    </row>
    <row r="92" spans="1:32" x14ac:dyDescent="0.25">
      <c r="A92" s="107">
        <v>2011</v>
      </c>
      <c r="B92" s="110"/>
      <c r="C92" s="108">
        <v>2</v>
      </c>
      <c r="D92" s="108"/>
      <c r="E92" s="108">
        <v>1</v>
      </c>
      <c r="F92" s="108">
        <v>1</v>
      </c>
      <c r="G92" s="110"/>
      <c r="H92" s="108">
        <v>1</v>
      </c>
      <c r="I92" s="110"/>
      <c r="J92" s="110"/>
      <c r="K92" s="108"/>
      <c r="L92" s="110"/>
      <c r="M92" s="110"/>
      <c r="N92" s="110"/>
      <c r="O92" s="110"/>
      <c r="P92" s="108"/>
      <c r="Q92" s="108"/>
      <c r="R92" s="108"/>
      <c r="S92" s="108"/>
      <c r="T92" s="108">
        <v>1</v>
      </c>
      <c r="U92" s="108">
        <v>1</v>
      </c>
      <c r="V92" s="110"/>
      <c r="W92" s="110"/>
      <c r="X92" s="110"/>
      <c r="Y92" s="110"/>
      <c r="Z92" s="110"/>
      <c r="AA92" s="110"/>
      <c r="AB92" s="110"/>
      <c r="AC92" s="110"/>
      <c r="AD92" s="110"/>
      <c r="AE92" s="105"/>
      <c r="AF92" s="105"/>
    </row>
    <row r="93" spans="1:32" x14ac:dyDescent="0.25">
      <c r="A93" s="107">
        <v>2010</v>
      </c>
      <c r="B93" s="108">
        <v>2</v>
      </c>
      <c r="C93" s="108">
        <v>2</v>
      </c>
      <c r="D93" s="108"/>
      <c r="E93" s="108">
        <v>1</v>
      </c>
      <c r="F93" s="108">
        <v>1</v>
      </c>
      <c r="G93" s="110"/>
      <c r="H93" s="108">
        <v>2</v>
      </c>
      <c r="I93" s="110"/>
      <c r="J93" s="110"/>
      <c r="K93" s="110"/>
      <c r="L93" s="110"/>
      <c r="M93" s="110"/>
      <c r="N93" s="110"/>
      <c r="O93" s="110"/>
      <c r="P93" s="110"/>
      <c r="Q93" s="110"/>
      <c r="R93" s="110"/>
      <c r="S93" s="110"/>
      <c r="T93" s="108">
        <v>1</v>
      </c>
      <c r="U93" s="108"/>
      <c r="V93" s="108">
        <v>1</v>
      </c>
      <c r="W93" s="110"/>
      <c r="X93" s="110"/>
      <c r="Y93" s="110"/>
      <c r="Z93" s="110"/>
      <c r="AA93" s="110"/>
      <c r="AB93" s="110"/>
      <c r="AC93" s="110"/>
      <c r="AD93" s="110"/>
      <c r="AE93" s="105"/>
      <c r="AF93" s="105"/>
    </row>
    <row r="94" spans="1:32" x14ac:dyDescent="0.25">
      <c r="A94" s="107">
        <v>2009</v>
      </c>
      <c r="B94" s="108">
        <v>4</v>
      </c>
      <c r="C94" s="108"/>
      <c r="D94" s="110"/>
      <c r="E94" s="108"/>
      <c r="F94" s="108">
        <v>1</v>
      </c>
      <c r="G94" s="110"/>
      <c r="H94" s="108"/>
      <c r="I94" s="110"/>
      <c r="J94" s="108">
        <v>1</v>
      </c>
      <c r="K94" s="110"/>
      <c r="L94" s="110"/>
      <c r="M94" s="110"/>
      <c r="N94" s="110"/>
      <c r="O94" s="108">
        <v>1</v>
      </c>
      <c r="P94" s="110"/>
      <c r="Q94" s="110"/>
      <c r="R94" s="110"/>
      <c r="S94" s="110"/>
      <c r="T94" s="108"/>
      <c r="U94" s="108">
        <v>1</v>
      </c>
      <c r="V94" s="108"/>
      <c r="W94" s="108">
        <v>1</v>
      </c>
      <c r="X94" s="108">
        <v>1</v>
      </c>
      <c r="Y94" s="110"/>
      <c r="Z94" s="110"/>
      <c r="AA94" s="110"/>
      <c r="AB94" s="110"/>
      <c r="AC94" s="110"/>
      <c r="AD94" s="110"/>
      <c r="AE94" s="105"/>
      <c r="AF94" s="105"/>
    </row>
    <row r="95" spans="1:32" x14ac:dyDescent="0.25">
      <c r="A95" s="107">
        <v>2008</v>
      </c>
      <c r="B95" s="108">
        <v>1</v>
      </c>
      <c r="C95" s="108">
        <v>5</v>
      </c>
      <c r="D95" s="110"/>
      <c r="E95" s="108">
        <v>1</v>
      </c>
      <c r="F95" s="108">
        <v>1</v>
      </c>
      <c r="G95" s="110"/>
      <c r="H95" s="108">
        <v>1</v>
      </c>
      <c r="I95" s="110"/>
      <c r="J95" s="108"/>
      <c r="K95" s="110"/>
      <c r="L95" s="110"/>
      <c r="M95" s="108">
        <v>1</v>
      </c>
      <c r="N95" s="110"/>
      <c r="O95" s="108"/>
      <c r="P95" s="110"/>
      <c r="Q95" s="110"/>
      <c r="R95" s="110"/>
      <c r="S95" s="110"/>
      <c r="T95" s="110"/>
      <c r="U95" s="108"/>
      <c r="V95" s="108"/>
      <c r="W95" s="108"/>
      <c r="X95" s="108"/>
      <c r="Y95" s="108">
        <v>1</v>
      </c>
      <c r="Z95" s="108">
        <v>1</v>
      </c>
      <c r="AA95" s="110"/>
      <c r="AB95" s="110"/>
      <c r="AC95" s="110"/>
      <c r="AD95" s="110"/>
      <c r="AE95" s="105"/>
      <c r="AF95" s="105"/>
    </row>
    <row r="96" spans="1:32" x14ac:dyDescent="0.25">
      <c r="A96" s="107">
        <v>2007</v>
      </c>
      <c r="B96" s="108"/>
      <c r="C96" s="108">
        <v>1</v>
      </c>
      <c r="D96" s="110"/>
      <c r="E96" s="108">
        <v>3</v>
      </c>
      <c r="F96" s="108"/>
      <c r="G96" s="110"/>
      <c r="H96" s="108">
        <v>1</v>
      </c>
      <c r="I96" s="110"/>
      <c r="J96" s="110"/>
      <c r="K96" s="110"/>
      <c r="L96" s="108"/>
      <c r="M96" s="108"/>
      <c r="N96" s="110"/>
      <c r="O96" s="110"/>
      <c r="P96" s="110"/>
      <c r="Q96" s="110"/>
      <c r="R96" s="110"/>
      <c r="S96" s="108">
        <v>1</v>
      </c>
      <c r="T96" s="110"/>
      <c r="U96" s="110"/>
      <c r="V96" s="110"/>
      <c r="W96" s="110"/>
      <c r="X96" s="110"/>
      <c r="Y96" s="108"/>
      <c r="Z96" s="110"/>
      <c r="AA96" s="108">
        <v>2</v>
      </c>
      <c r="AB96" s="108"/>
      <c r="AC96" s="108"/>
      <c r="AD96" s="108"/>
      <c r="AE96" s="105"/>
      <c r="AF96" s="105"/>
    </row>
    <row r="97" spans="1:32" x14ac:dyDescent="0.25">
      <c r="A97" s="107">
        <v>2006</v>
      </c>
      <c r="B97" s="108">
        <v>1</v>
      </c>
      <c r="C97" s="110"/>
      <c r="D97" s="110"/>
      <c r="E97" s="108">
        <v>3</v>
      </c>
      <c r="F97" s="108">
        <v>1</v>
      </c>
      <c r="G97" s="110"/>
      <c r="H97" s="108"/>
      <c r="I97" s="110"/>
      <c r="J97" s="110"/>
      <c r="K97" s="110"/>
      <c r="L97" s="110"/>
      <c r="M97" s="110"/>
      <c r="N97" s="110"/>
      <c r="O97" s="110"/>
      <c r="P97" s="110"/>
      <c r="Q97" s="110"/>
      <c r="R97" s="110"/>
      <c r="S97" s="108"/>
      <c r="T97" s="110"/>
      <c r="U97" s="110"/>
      <c r="V97" s="110"/>
      <c r="W97" s="108">
        <v>2</v>
      </c>
      <c r="X97" s="110"/>
      <c r="Y97" s="110"/>
      <c r="Z97" s="108"/>
      <c r="AA97" s="108"/>
      <c r="AB97" s="108">
        <v>1</v>
      </c>
      <c r="AC97" s="108">
        <v>1</v>
      </c>
      <c r="AD97" s="108"/>
      <c r="AE97" s="105"/>
      <c r="AF97" s="105"/>
    </row>
    <row r="98" spans="1:32" x14ac:dyDescent="0.25">
      <c r="A98" s="107">
        <v>2005</v>
      </c>
      <c r="B98" s="108">
        <v>2</v>
      </c>
      <c r="C98" s="110"/>
      <c r="D98" s="110"/>
      <c r="E98" s="110"/>
      <c r="F98" s="110"/>
      <c r="G98" s="110"/>
      <c r="H98" s="110"/>
      <c r="I98" s="110"/>
      <c r="J98" s="110"/>
      <c r="K98" s="110"/>
      <c r="L98" s="110"/>
      <c r="M98" s="110"/>
      <c r="N98" s="110"/>
      <c r="O98" s="110"/>
      <c r="P98" s="110"/>
      <c r="Q98" s="110"/>
      <c r="R98" s="110"/>
      <c r="S98" s="110"/>
      <c r="T98" s="110"/>
      <c r="U98" s="110"/>
      <c r="V98" s="110"/>
      <c r="W98" s="108">
        <v>1</v>
      </c>
      <c r="X98" s="110"/>
      <c r="Y98" s="110"/>
      <c r="Z98" s="110"/>
      <c r="AA98" s="110"/>
      <c r="AB98" s="110"/>
      <c r="AC98" s="110"/>
      <c r="AD98" s="110"/>
      <c r="AE98" s="105"/>
      <c r="AF98" s="105"/>
    </row>
    <row r="99" spans="1:32" x14ac:dyDescent="0.25">
      <c r="A99" s="107">
        <v>2004</v>
      </c>
      <c r="B99" s="110"/>
      <c r="C99" s="108">
        <v>1</v>
      </c>
      <c r="D99" s="110"/>
      <c r="E99" s="108">
        <v>1</v>
      </c>
      <c r="F99" s="110"/>
      <c r="G99" s="110"/>
      <c r="H99" s="110"/>
      <c r="I99" s="110"/>
      <c r="J99" s="110"/>
      <c r="K99" s="110"/>
      <c r="L99" s="110"/>
      <c r="M99" s="110"/>
      <c r="N99" s="110"/>
      <c r="O99" s="110"/>
      <c r="P99" s="110"/>
      <c r="Q99" s="110"/>
      <c r="R99" s="110"/>
      <c r="S99" s="110"/>
      <c r="T99" s="110"/>
      <c r="U99" s="110"/>
      <c r="V99" s="110"/>
      <c r="W99" s="108">
        <v>1</v>
      </c>
      <c r="X99" s="110"/>
      <c r="Y99" s="110"/>
      <c r="Z99" s="110"/>
      <c r="AA99" s="110"/>
      <c r="AB99" s="110"/>
      <c r="AC99" s="110"/>
      <c r="AD99" s="110"/>
      <c r="AE99" s="105"/>
      <c r="AF99" s="105"/>
    </row>
    <row r="100" spans="1:32" x14ac:dyDescent="0.25">
      <c r="A100" s="107">
        <v>2003</v>
      </c>
      <c r="B100" s="110"/>
      <c r="C100" s="108">
        <v>2</v>
      </c>
      <c r="D100" s="110"/>
      <c r="E100" s="108">
        <v>5</v>
      </c>
      <c r="F100" s="110"/>
      <c r="G100" s="110"/>
      <c r="H100" s="110"/>
      <c r="I100" s="110"/>
      <c r="J100" s="110"/>
      <c r="K100" s="110"/>
      <c r="L100" s="110"/>
      <c r="M100" s="110"/>
      <c r="N100" s="110"/>
      <c r="O100" s="110"/>
      <c r="P100" s="110"/>
      <c r="Q100" s="110"/>
      <c r="R100" s="110"/>
      <c r="S100" s="110"/>
      <c r="T100" s="108">
        <v>1</v>
      </c>
      <c r="U100" s="110"/>
      <c r="V100" s="110"/>
      <c r="W100" s="108">
        <v>1</v>
      </c>
      <c r="X100" s="110"/>
      <c r="Y100" s="110"/>
      <c r="Z100" s="110"/>
      <c r="AA100" s="110"/>
      <c r="AB100" s="110"/>
      <c r="AC100" s="110"/>
      <c r="AD100" s="108">
        <v>1</v>
      </c>
      <c r="AE100" s="105"/>
      <c r="AF100" s="105"/>
    </row>
    <row r="101" spans="1:32" x14ac:dyDescent="0.25">
      <c r="A101" s="110"/>
      <c r="B101" s="118">
        <f t="shared" ref="B101:AD101" si="27">SUM(B86:B100)</f>
        <v>11</v>
      </c>
      <c r="C101" s="118">
        <f t="shared" si="27"/>
        <v>19</v>
      </c>
      <c r="D101" s="118">
        <f t="shared" si="27"/>
        <v>3</v>
      </c>
      <c r="E101" s="118">
        <f t="shared" si="27"/>
        <v>23</v>
      </c>
      <c r="F101" s="118">
        <f t="shared" si="27"/>
        <v>7</v>
      </c>
      <c r="G101" s="118">
        <f t="shared" si="27"/>
        <v>1</v>
      </c>
      <c r="H101" s="118">
        <f t="shared" si="27"/>
        <v>7</v>
      </c>
      <c r="I101" s="118">
        <f t="shared" si="27"/>
        <v>2</v>
      </c>
      <c r="J101" s="118">
        <f t="shared" si="27"/>
        <v>2</v>
      </c>
      <c r="K101" s="118">
        <f t="shared" si="27"/>
        <v>2</v>
      </c>
      <c r="L101" s="118">
        <f t="shared" si="27"/>
        <v>1</v>
      </c>
      <c r="M101" s="118">
        <f t="shared" si="27"/>
        <v>2</v>
      </c>
      <c r="N101" s="118">
        <f t="shared" si="27"/>
        <v>1</v>
      </c>
      <c r="O101" s="118">
        <f t="shared" si="27"/>
        <v>2</v>
      </c>
      <c r="P101" s="118">
        <f t="shared" si="27"/>
        <v>1</v>
      </c>
      <c r="Q101" s="118">
        <f t="shared" si="27"/>
        <v>1</v>
      </c>
      <c r="R101" s="118">
        <f t="shared" si="27"/>
        <v>1</v>
      </c>
      <c r="S101" s="118">
        <f t="shared" si="27"/>
        <v>2</v>
      </c>
      <c r="T101" s="118">
        <f t="shared" si="27"/>
        <v>3</v>
      </c>
      <c r="U101" s="118">
        <f t="shared" si="27"/>
        <v>2</v>
      </c>
      <c r="V101" s="118">
        <f t="shared" si="27"/>
        <v>1</v>
      </c>
      <c r="W101" s="118">
        <f t="shared" si="27"/>
        <v>6</v>
      </c>
      <c r="X101" s="118">
        <f t="shared" si="27"/>
        <v>1</v>
      </c>
      <c r="Y101" s="118">
        <f t="shared" si="27"/>
        <v>1</v>
      </c>
      <c r="Z101" s="118">
        <f t="shared" si="27"/>
        <v>1</v>
      </c>
      <c r="AA101" s="118">
        <f t="shared" si="27"/>
        <v>2</v>
      </c>
      <c r="AB101" s="118">
        <f t="shared" si="27"/>
        <v>1</v>
      </c>
      <c r="AC101" s="118">
        <f t="shared" si="27"/>
        <v>1</v>
      </c>
      <c r="AD101" s="118">
        <f t="shared" si="27"/>
        <v>1</v>
      </c>
      <c r="AE101" s="105"/>
      <c r="AF101" s="105"/>
    </row>
    <row r="102" spans="1:32" x14ac:dyDescent="0.25">
      <c r="A102" s="105"/>
      <c r="B102" s="105"/>
      <c r="C102" s="105"/>
      <c r="D102" s="105"/>
      <c r="E102" s="105"/>
      <c r="F102" s="105"/>
      <c r="G102" s="105"/>
      <c r="H102" s="105"/>
      <c r="I102" s="105"/>
      <c r="J102" s="105"/>
      <c r="K102" s="105"/>
      <c r="L102" s="105"/>
      <c r="M102" s="105"/>
      <c r="N102" s="105"/>
      <c r="O102" s="105"/>
      <c r="P102" s="105"/>
      <c r="Q102" s="105"/>
      <c r="R102" s="105"/>
      <c r="S102" s="105"/>
      <c r="T102" s="105"/>
      <c r="U102" s="105"/>
      <c r="V102" s="105"/>
      <c r="W102" s="105"/>
      <c r="X102" s="105"/>
      <c r="Y102" s="105"/>
      <c r="Z102" s="105"/>
      <c r="AA102" s="105"/>
      <c r="AB102" s="105"/>
      <c r="AC102" s="105"/>
      <c r="AD102" s="105"/>
      <c r="AE102" s="105"/>
      <c r="AF102" s="105"/>
    </row>
    <row r="103" spans="1:32" x14ac:dyDescent="0.25">
      <c r="A103" s="110"/>
      <c r="B103" s="107" t="s">
        <v>1258</v>
      </c>
      <c r="C103" s="107" t="s">
        <v>1259</v>
      </c>
      <c r="D103" s="107" t="s">
        <v>1260</v>
      </c>
      <c r="E103" s="107" t="s">
        <v>1261</v>
      </c>
      <c r="F103" s="107" t="s">
        <v>1262</v>
      </c>
      <c r="G103" s="107" t="s">
        <v>1287</v>
      </c>
      <c r="H103" s="107" t="s">
        <v>1264</v>
      </c>
      <c r="I103" s="107" t="s">
        <v>1288</v>
      </c>
      <c r="J103" s="107" t="s">
        <v>1266</v>
      </c>
      <c r="K103" s="107" t="s">
        <v>1289</v>
      </c>
      <c r="L103" s="107" t="s">
        <v>1269</v>
      </c>
      <c r="M103" s="107" t="s">
        <v>1290</v>
      </c>
      <c r="N103" s="107" t="s">
        <v>1271</v>
      </c>
      <c r="O103" s="107" t="s">
        <v>1272</v>
      </c>
      <c r="P103" s="107" t="s">
        <v>1274</v>
      </c>
      <c r="Q103" s="107" t="s">
        <v>1275</v>
      </c>
      <c r="R103" s="107" t="s">
        <v>1276</v>
      </c>
      <c r="S103" s="107" t="s">
        <v>1291</v>
      </c>
      <c r="T103" s="107" t="s">
        <v>1279</v>
      </c>
      <c r="U103" s="107" t="s">
        <v>1292</v>
      </c>
      <c r="V103" s="107" t="s">
        <v>1293</v>
      </c>
      <c r="W103" s="107" t="s">
        <v>1294</v>
      </c>
      <c r="X103" s="107" t="s">
        <v>1283</v>
      </c>
      <c r="Y103" s="107" t="s">
        <v>1284</v>
      </c>
      <c r="Z103" s="107" t="s">
        <v>1295</v>
      </c>
      <c r="AA103" s="105"/>
      <c r="AB103" s="105"/>
      <c r="AC103" s="105"/>
      <c r="AD103" s="105"/>
      <c r="AE103" s="105"/>
      <c r="AF103" s="105"/>
    </row>
    <row r="104" spans="1:32" x14ac:dyDescent="0.25">
      <c r="A104" s="110"/>
      <c r="B104" s="118">
        <f t="shared" ref="B104:C104" si="28">B101</f>
        <v>11</v>
      </c>
      <c r="C104" s="118">
        <f t="shared" si="28"/>
        <v>19</v>
      </c>
      <c r="D104" s="118">
        <f>D101+V101</f>
        <v>4</v>
      </c>
      <c r="E104" s="118">
        <f>E101+N101+Q101+U101+V101+Y101+Z101+AC101</f>
        <v>31</v>
      </c>
      <c r="F104" s="118">
        <f>F101+Y101</f>
        <v>8</v>
      </c>
      <c r="G104" s="118">
        <f>G101</f>
        <v>1</v>
      </c>
      <c r="H104" s="118">
        <f>H101+L101</f>
        <v>8</v>
      </c>
      <c r="I104" s="118">
        <f>I101</f>
        <v>2</v>
      </c>
      <c r="J104" s="118">
        <f>J101+K101</f>
        <v>4</v>
      </c>
      <c r="K104" s="118">
        <f>K101</f>
        <v>2</v>
      </c>
      <c r="L104" s="118">
        <f t="shared" ref="L104:M104" si="29">M101</f>
        <v>2</v>
      </c>
      <c r="M104" s="118">
        <f t="shared" si="29"/>
        <v>1</v>
      </c>
      <c r="N104" s="118">
        <f>O101+Q101</f>
        <v>3</v>
      </c>
      <c r="O104" s="118">
        <f>P101</f>
        <v>1</v>
      </c>
      <c r="P104" s="118">
        <f>R101</f>
        <v>1</v>
      </c>
      <c r="Q104" s="118">
        <f>S101+AC101</f>
        <v>3</v>
      </c>
      <c r="R104" s="118">
        <f>G101+T101</f>
        <v>4</v>
      </c>
      <c r="S104" s="118">
        <f>U101</f>
        <v>2</v>
      </c>
      <c r="T104" s="118">
        <f>W101</f>
        <v>6</v>
      </c>
      <c r="U104" s="118">
        <f>X101+Z101+AD101</f>
        <v>3</v>
      </c>
      <c r="V104" s="118">
        <f>I101</f>
        <v>2</v>
      </c>
      <c r="W104" s="118">
        <f>L101</f>
        <v>1</v>
      </c>
      <c r="X104" s="118">
        <f t="shared" ref="X104:Y104" si="30">AA101</f>
        <v>2</v>
      </c>
      <c r="Y104" s="118">
        <f t="shared" si="30"/>
        <v>1</v>
      </c>
      <c r="Z104" s="118">
        <f>AD101</f>
        <v>1</v>
      </c>
      <c r="AA104" s="105"/>
      <c r="AB104" s="105"/>
      <c r="AC104" s="105"/>
      <c r="AD104" s="105"/>
      <c r="AE104" s="105"/>
      <c r="AF104" s="105"/>
    </row>
    <row r="105" spans="1:32" x14ac:dyDescent="0.25">
      <c r="A105" s="105"/>
      <c r="B105" s="105"/>
      <c r="C105" s="105"/>
      <c r="D105" s="105"/>
      <c r="E105" s="105"/>
      <c r="F105" s="105"/>
      <c r="G105" s="105"/>
      <c r="H105" s="105"/>
      <c r="I105" s="105"/>
      <c r="J105" s="105"/>
      <c r="K105" s="105"/>
      <c r="L105" s="105"/>
      <c r="M105" s="105"/>
      <c r="N105" s="105"/>
      <c r="O105" s="105"/>
      <c r="P105" s="105"/>
      <c r="Q105" s="105"/>
      <c r="R105" s="105"/>
      <c r="S105" s="105"/>
      <c r="T105" s="105"/>
      <c r="U105" s="105"/>
      <c r="V105" s="105"/>
      <c r="W105" s="105"/>
      <c r="X105" s="105"/>
      <c r="Y105" s="105"/>
      <c r="Z105" s="105"/>
      <c r="AA105" s="105"/>
      <c r="AB105" s="105"/>
      <c r="AC105" s="105"/>
      <c r="AD105" s="105"/>
      <c r="AE105" s="105"/>
      <c r="AF105" s="105"/>
    </row>
    <row r="106" spans="1:32" x14ac:dyDescent="0.25">
      <c r="A106" s="119" t="s">
        <v>1296</v>
      </c>
      <c r="B106" s="119" t="s">
        <v>1297</v>
      </c>
      <c r="C106" s="119" t="s">
        <v>1298</v>
      </c>
      <c r="D106" s="119" t="s">
        <v>1257</v>
      </c>
      <c r="E106" s="119" t="s">
        <v>1238</v>
      </c>
      <c r="F106" s="105"/>
      <c r="G106" s="105"/>
      <c r="H106" s="105"/>
      <c r="I106" s="105"/>
      <c r="J106" s="105"/>
      <c r="K106" s="105"/>
      <c r="L106" s="105"/>
      <c r="M106" s="105"/>
      <c r="N106" s="105"/>
      <c r="O106" s="105"/>
      <c r="P106" s="105"/>
      <c r="Q106" s="105"/>
      <c r="R106" s="105"/>
      <c r="S106" s="105"/>
      <c r="T106" s="105"/>
      <c r="U106" s="105"/>
      <c r="V106" s="105"/>
      <c r="W106" s="105"/>
      <c r="X106" s="105"/>
      <c r="Y106" s="105"/>
      <c r="Z106" s="105"/>
      <c r="AA106" s="105"/>
      <c r="AB106" s="105"/>
      <c r="AC106" s="105"/>
      <c r="AD106" s="105"/>
      <c r="AE106" s="105"/>
      <c r="AF106" s="105"/>
    </row>
    <row r="107" spans="1:32" x14ac:dyDescent="0.25">
      <c r="A107" s="120" t="s">
        <v>1283</v>
      </c>
      <c r="B107" s="120">
        <v>1</v>
      </c>
      <c r="C107" s="120">
        <v>1</v>
      </c>
      <c r="D107" s="120">
        <v>0</v>
      </c>
      <c r="E107" s="120">
        <f t="shared" ref="E107:E131" si="31">SUM(B107:D107)</f>
        <v>2</v>
      </c>
      <c r="F107" s="105"/>
      <c r="G107" s="105"/>
      <c r="H107" s="105"/>
      <c r="I107" s="105"/>
      <c r="J107" s="105"/>
      <c r="K107" s="105"/>
      <c r="L107" s="105"/>
      <c r="M107" s="105"/>
      <c r="N107" s="105"/>
      <c r="O107" s="105"/>
      <c r="P107" s="105"/>
      <c r="Q107" s="105"/>
      <c r="R107" s="105"/>
      <c r="S107" s="105"/>
      <c r="T107" s="105"/>
      <c r="U107" s="105"/>
      <c r="V107" s="105"/>
      <c r="W107" s="105"/>
      <c r="X107" s="105"/>
      <c r="Y107" s="105"/>
      <c r="Z107" s="105"/>
      <c r="AA107" s="105"/>
      <c r="AB107" s="105"/>
      <c r="AC107" s="105"/>
      <c r="AD107" s="105"/>
      <c r="AE107" s="105"/>
      <c r="AF107" s="105"/>
    </row>
    <row r="108" spans="1:32" x14ac:dyDescent="0.25">
      <c r="A108" s="120" t="s">
        <v>1284</v>
      </c>
      <c r="B108" s="120">
        <v>1</v>
      </c>
      <c r="C108" s="120">
        <v>0</v>
      </c>
      <c r="D108" s="120">
        <v>0</v>
      </c>
      <c r="E108" s="120">
        <f t="shared" si="31"/>
        <v>1</v>
      </c>
      <c r="F108" s="105"/>
      <c r="G108" s="105"/>
      <c r="H108" s="105"/>
      <c r="I108" s="105"/>
      <c r="J108" s="105"/>
      <c r="K108" s="105"/>
      <c r="L108" s="105"/>
      <c r="M108" s="105"/>
      <c r="N108" s="105"/>
      <c r="O108" s="105"/>
      <c r="P108" s="105"/>
      <c r="Q108" s="105"/>
      <c r="R108" s="105"/>
      <c r="S108" s="105"/>
      <c r="T108" s="105"/>
      <c r="U108" s="105"/>
      <c r="V108" s="105"/>
      <c r="W108" s="105"/>
      <c r="X108" s="105"/>
      <c r="Y108" s="105"/>
      <c r="Z108" s="105"/>
      <c r="AA108" s="105"/>
      <c r="AB108" s="105"/>
      <c r="AC108" s="105"/>
      <c r="AD108" s="105"/>
      <c r="AE108" s="105"/>
      <c r="AF108" s="105"/>
    </row>
    <row r="109" spans="1:32" x14ac:dyDescent="0.25">
      <c r="A109" s="120" t="s">
        <v>1264</v>
      </c>
      <c r="B109" s="120">
        <v>5</v>
      </c>
      <c r="C109" s="120">
        <v>0</v>
      </c>
      <c r="D109" s="120">
        <v>3</v>
      </c>
      <c r="E109" s="120">
        <f t="shared" si="31"/>
        <v>8</v>
      </c>
      <c r="F109" s="105"/>
      <c r="G109" s="105"/>
      <c r="H109" s="105"/>
      <c r="I109" s="105"/>
      <c r="J109" s="105"/>
      <c r="K109" s="105"/>
      <c r="L109" s="105"/>
      <c r="M109" s="105"/>
      <c r="N109" s="105"/>
      <c r="O109" s="105"/>
      <c r="P109" s="105"/>
      <c r="Q109" s="105"/>
      <c r="R109" s="105"/>
      <c r="S109" s="105"/>
      <c r="T109" s="105"/>
      <c r="U109" s="105"/>
      <c r="V109" s="105"/>
      <c r="W109" s="105"/>
      <c r="X109" s="105"/>
      <c r="Y109" s="105"/>
      <c r="Z109" s="105"/>
      <c r="AA109" s="105"/>
      <c r="AB109" s="105"/>
      <c r="AC109" s="105"/>
      <c r="AD109" s="105"/>
      <c r="AE109" s="105"/>
      <c r="AF109" s="105"/>
    </row>
    <row r="110" spans="1:32" x14ac:dyDescent="0.25">
      <c r="A110" s="120" t="s">
        <v>1274</v>
      </c>
      <c r="B110" s="120">
        <v>0</v>
      </c>
      <c r="C110" s="120">
        <v>0</v>
      </c>
      <c r="D110" s="120">
        <v>1</v>
      </c>
      <c r="E110" s="120">
        <f t="shared" si="31"/>
        <v>1</v>
      </c>
      <c r="F110" s="105"/>
      <c r="G110" s="105"/>
      <c r="H110" s="105"/>
      <c r="I110" s="105"/>
      <c r="J110" s="105"/>
      <c r="K110" s="105"/>
      <c r="L110" s="105"/>
      <c r="M110" s="105"/>
      <c r="N110" s="105"/>
      <c r="O110" s="105"/>
      <c r="P110" s="105"/>
      <c r="Q110" s="105"/>
      <c r="R110" s="105"/>
      <c r="S110" s="105"/>
      <c r="T110" s="105"/>
      <c r="U110" s="105"/>
      <c r="V110" s="105"/>
      <c r="W110" s="105"/>
      <c r="X110" s="105"/>
      <c r="Y110" s="105"/>
      <c r="Z110" s="105"/>
      <c r="AA110" s="105"/>
      <c r="AB110" s="105"/>
      <c r="AC110" s="105"/>
      <c r="AD110" s="105"/>
      <c r="AE110" s="105"/>
      <c r="AF110" s="105"/>
    </row>
    <row r="111" spans="1:32" x14ac:dyDescent="0.25">
      <c r="A111" s="120" t="s">
        <v>1258</v>
      </c>
      <c r="B111" s="120">
        <v>10</v>
      </c>
      <c r="C111" s="120">
        <v>0</v>
      </c>
      <c r="D111" s="120">
        <v>1</v>
      </c>
      <c r="E111" s="120">
        <f t="shared" si="31"/>
        <v>11</v>
      </c>
      <c r="F111" s="105"/>
      <c r="G111" s="105"/>
      <c r="H111" s="105"/>
      <c r="I111" s="105"/>
      <c r="J111" s="105"/>
      <c r="K111" s="105"/>
      <c r="L111" s="105"/>
      <c r="M111" s="105"/>
      <c r="N111" s="105"/>
      <c r="O111" s="105"/>
      <c r="P111" s="105"/>
      <c r="Q111" s="105"/>
      <c r="R111" s="105"/>
      <c r="S111" s="105"/>
      <c r="T111" s="105"/>
      <c r="U111" s="105"/>
      <c r="V111" s="105"/>
      <c r="W111" s="105"/>
      <c r="X111" s="105"/>
      <c r="Y111" s="105"/>
      <c r="Z111" s="105"/>
      <c r="AA111" s="105"/>
      <c r="AB111" s="105"/>
      <c r="AC111" s="105"/>
      <c r="AD111" s="105"/>
      <c r="AE111" s="105"/>
      <c r="AF111" s="105"/>
    </row>
    <row r="112" spans="1:32" x14ac:dyDescent="0.25">
      <c r="A112" s="120" t="s">
        <v>1290</v>
      </c>
      <c r="B112" s="120">
        <v>0</v>
      </c>
      <c r="C112" s="120">
        <v>0</v>
      </c>
      <c r="D112" s="120">
        <v>1</v>
      </c>
      <c r="E112" s="120">
        <f t="shared" si="31"/>
        <v>1</v>
      </c>
      <c r="F112" s="105"/>
      <c r="G112" s="105"/>
      <c r="H112" s="105"/>
      <c r="I112" s="105"/>
      <c r="J112" s="105"/>
      <c r="K112" s="105"/>
      <c r="L112" s="105"/>
      <c r="M112" s="105"/>
      <c r="N112" s="105"/>
      <c r="O112" s="105"/>
      <c r="P112" s="105"/>
      <c r="Q112" s="105"/>
      <c r="R112" s="105"/>
      <c r="S112" s="105"/>
      <c r="T112" s="105"/>
      <c r="U112" s="105"/>
      <c r="V112" s="105"/>
      <c r="W112" s="105"/>
      <c r="X112" s="105"/>
      <c r="Y112" s="105"/>
      <c r="Z112" s="105"/>
      <c r="AA112" s="105"/>
      <c r="AB112" s="105"/>
      <c r="AC112" s="105"/>
      <c r="AD112" s="105"/>
      <c r="AE112" s="105"/>
      <c r="AF112" s="105"/>
    </row>
    <row r="113" spans="1:32" x14ac:dyDescent="0.25">
      <c r="A113" s="120" t="s">
        <v>1291</v>
      </c>
      <c r="B113" s="120">
        <v>0</v>
      </c>
      <c r="C113" s="120">
        <v>2</v>
      </c>
      <c r="D113" s="120">
        <v>0</v>
      </c>
      <c r="E113" s="120">
        <f t="shared" si="31"/>
        <v>2</v>
      </c>
      <c r="F113" s="105"/>
      <c r="G113" s="105"/>
      <c r="H113" s="105"/>
      <c r="I113" s="105"/>
      <c r="J113" s="105"/>
      <c r="K113" s="105"/>
      <c r="L113" s="105"/>
      <c r="M113" s="105"/>
      <c r="N113" s="105"/>
      <c r="O113" s="105"/>
      <c r="P113" s="105"/>
      <c r="Q113" s="105"/>
      <c r="R113" s="105"/>
      <c r="S113" s="105"/>
      <c r="T113" s="105"/>
      <c r="U113" s="105"/>
      <c r="V113" s="105"/>
      <c r="W113" s="105"/>
      <c r="X113" s="105"/>
      <c r="Y113" s="105"/>
      <c r="Z113" s="105"/>
      <c r="AA113" s="105"/>
      <c r="AB113" s="105"/>
      <c r="AC113" s="105"/>
      <c r="AD113" s="105"/>
      <c r="AE113" s="105"/>
      <c r="AF113" s="105"/>
    </row>
    <row r="114" spans="1:32" x14ac:dyDescent="0.25">
      <c r="A114" s="120" t="s">
        <v>1294</v>
      </c>
      <c r="B114" s="120">
        <v>1</v>
      </c>
      <c r="C114" s="120">
        <v>0</v>
      </c>
      <c r="D114" s="120">
        <v>0</v>
      </c>
      <c r="E114" s="120">
        <f t="shared" si="31"/>
        <v>1</v>
      </c>
      <c r="F114" s="105"/>
      <c r="G114" s="105"/>
      <c r="H114" s="105"/>
      <c r="I114" s="105"/>
      <c r="J114" s="105"/>
      <c r="K114" s="105"/>
      <c r="L114" s="105"/>
      <c r="M114" s="105"/>
      <c r="N114" s="105"/>
      <c r="O114" s="105"/>
      <c r="P114" s="105"/>
      <c r="Q114" s="105"/>
      <c r="R114" s="105"/>
      <c r="S114" s="105"/>
      <c r="T114" s="105"/>
      <c r="U114" s="105"/>
      <c r="V114" s="105"/>
      <c r="W114" s="105"/>
      <c r="X114" s="105"/>
      <c r="Y114" s="105"/>
      <c r="Z114" s="105"/>
      <c r="AA114" s="105"/>
      <c r="AB114" s="105"/>
      <c r="AC114" s="105"/>
      <c r="AD114" s="105"/>
      <c r="AE114" s="105"/>
      <c r="AF114" s="105"/>
    </row>
    <row r="115" spans="1:32" x14ac:dyDescent="0.25">
      <c r="A115" s="120" t="s">
        <v>1293</v>
      </c>
      <c r="B115" s="120">
        <v>0</v>
      </c>
      <c r="C115" s="120">
        <v>2</v>
      </c>
      <c r="D115" s="120">
        <v>0</v>
      </c>
      <c r="E115" s="120">
        <f t="shared" si="31"/>
        <v>2</v>
      </c>
      <c r="F115" s="105"/>
      <c r="G115" s="105"/>
      <c r="H115" s="105"/>
      <c r="I115" s="105"/>
      <c r="J115" s="105"/>
      <c r="K115" s="105"/>
      <c r="L115" s="105"/>
      <c r="M115" s="105"/>
      <c r="N115" s="105"/>
      <c r="O115" s="105"/>
      <c r="P115" s="105"/>
      <c r="Q115" s="105"/>
      <c r="R115" s="105"/>
      <c r="S115" s="105"/>
      <c r="T115" s="105"/>
      <c r="U115" s="105"/>
      <c r="V115" s="105"/>
      <c r="W115" s="105"/>
      <c r="X115" s="105"/>
      <c r="Y115" s="105"/>
      <c r="Z115" s="105"/>
      <c r="AA115" s="105"/>
      <c r="AB115" s="105"/>
      <c r="AC115" s="105"/>
      <c r="AD115" s="105"/>
      <c r="AE115" s="105"/>
      <c r="AF115" s="105"/>
    </row>
    <row r="116" spans="1:32" x14ac:dyDescent="0.25">
      <c r="A116" s="120" t="s">
        <v>1259</v>
      </c>
      <c r="B116" s="120">
        <v>7</v>
      </c>
      <c r="C116" s="120">
        <v>5</v>
      </c>
      <c r="D116" s="120">
        <v>7</v>
      </c>
      <c r="E116" s="120">
        <f t="shared" si="31"/>
        <v>19</v>
      </c>
      <c r="F116" s="105"/>
      <c r="G116" s="105"/>
      <c r="H116" s="105"/>
      <c r="I116" s="105"/>
      <c r="J116" s="105"/>
      <c r="K116" s="105"/>
      <c r="L116" s="105"/>
      <c r="M116" s="105"/>
      <c r="N116" s="105"/>
      <c r="O116" s="105"/>
      <c r="P116" s="105"/>
      <c r="Q116" s="105"/>
      <c r="R116" s="105"/>
      <c r="S116" s="105"/>
      <c r="T116" s="105"/>
      <c r="U116" s="105"/>
      <c r="V116" s="105"/>
      <c r="W116" s="105"/>
      <c r="X116" s="105"/>
      <c r="Y116" s="105"/>
      <c r="Z116" s="105"/>
      <c r="AA116" s="105"/>
      <c r="AB116" s="105"/>
      <c r="AC116" s="105"/>
      <c r="AD116" s="105"/>
      <c r="AE116" s="105"/>
      <c r="AF116" s="105"/>
    </row>
    <row r="117" spans="1:32" x14ac:dyDescent="0.25">
      <c r="A117" s="120" t="s">
        <v>1279</v>
      </c>
      <c r="B117" s="120">
        <v>5</v>
      </c>
      <c r="C117" s="120">
        <v>0</v>
      </c>
      <c r="D117" s="120">
        <v>1</v>
      </c>
      <c r="E117" s="120">
        <f t="shared" si="31"/>
        <v>6</v>
      </c>
      <c r="F117" s="105"/>
      <c r="G117" s="105"/>
      <c r="H117" s="105"/>
      <c r="I117" s="105"/>
      <c r="J117" s="105"/>
      <c r="K117" s="105"/>
      <c r="L117" s="105"/>
      <c r="M117" s="105"/>
      <c r="N117" s="105"/>
      <c r="O117" s="105"/>
      <c r="P117" s="105"/>
      <c r="Q117" s="105"/>
      <c r="R117" s="105"/>
      <c r="S117" s="105"/>
      <c r="T117" s="105"/>
      <c r="U117" s="105"/>
      <c r="V117" s="105"/>
      <c r="W117" s="105"/>
      <c r="X117" s="105"/>
      <c r="Y117" s="105"/>
      <c r="Z117" s="105"/>
      <c r="AA117" s="105"/>
      <c r="AB117" s="105"/>
      <c r="AC117" s="105"/>
      <c r="AD117" s="105"/>
      <c r="AE117" s="105"/>
      <c r="AF117" s="105"/>
    </row>
    <row r="118" spans="1:32" x14ac:dyDescent="0.25">
      <c r="A118" s="120" t="s">
        <v>1262</v>
      </c>
      <c r="B118" s="120">
        <v>3</v>
      </c>
      <c r="C118" s="120">
        <v>1</v>
      </c>
      <c r="D118" s="120">
        <v>4</v>
      </c>
      <c r="E118" s="120">
        <f t="shared" si="31"/>
        <v>8</v>
      </c>
      <c r="F118" s="105"/>
      <c r="G118" s="105"/>
      <c r="H118" s="105"/>
      <c r="I118" s="105"/>
      <c r="J118" s="105"/>
      <c r="K118" s="105"/>
      <c r="L118" s="105"/>
      <c r="M118" s="105"/>
      <c r="N118" s="105"/>
      <c r="O118" s="105"/>
      <c r="P118" s="105"/>
      <c r="Q118" s="105"/>
      <c r="R118" s="105"/>
      <c r="S118" s="105"/>
      <c r="T118" s="105"/>
      <c r="U118" s="105"/>
      <c r="V118" s="105"/>
      <c r="W118" s="105"/>
      <c r="X118" s="105"/>
      <c r="Y118" s="105"/>
      <c r="Z118" s="105"/>
      <c r="AA118" s="105"/>
      <c r="AB118" s="105"/>
      <c r="AC118" s="105"/>
      <c r="AD118" s="105"/>
      <c r="AE118" s="105"/>
      <c r="AF118" s="105"/>
    </row>
    <row r="119" spans="1:32" x14ac:dyDescent="0.25">
      <c r="A119" s="120" t="s">
        <v>1276</v>
      </c>
      <c r="B119" s="120">
        <v>3</v>
      </c>
      <c r="C119" s="120">
        <v>1</v>
      </c>
      <c r="D119" s="120">
        <v>0</v>
      </c>
      <c r="E119" s="120">
        <f t="shared" si="31"/>
        <v>4</v>
      </c>
      <c r="F119" s="105"/>
      <c r="G119" s="105"/>
      <c r="H119" s="105"/>
      <c r="I119" s="105"/>
      <c r="J119" s="105"/>
      <c r="K119" s="105"/>
      <c r="L119" s="105"/>
      <c r="M119" s="105"/>
      <c r="N119" s="105"/>
      <c r="O119" s="105"/>
      <c r="P119" s="105"/>
      <c r="Q119" s="105"/>
      <c r="R119" s="105"/>
      <c r="S119" s="105"/>
      <c r="T119" s="105"/>
      <c r="U119" s="105"/>
      <c r="V119" s="105"/>
      <c r="W119" s="105"/>
      <c r="X119" s="105"/>
      <c r="Y119" s="105"/>
      <c r="Z119" s="105"/>
      <c r="AA119" s="105"/>
      <c r="AB119" s="105"/>
      <c r="AC119" s="105"/>
      <c r="AD119" s="105"/>
      <c r="AE119" s="105"/>
      <c r="AF119" s="105"/>
    </row>
    <row r="120" spans="1:32" x14ac:dyDescent="0.25">
      <c r="A120" s="120" t="s">
        <v>1295</v>
      </c>
      <c r="B120" s="120">
        <v>1</v>
      </c>
      <c r="C120" s="120">
        <v>0</v>
      </c>
      <c r="D120" s="120">
        <v>0</v>
      </c>
      <c r="E120" s="120">
        <f t="shared" si="31"/>
        <v>1</v>
      </c>
      <c r="F120" s="105"/>
      <c r="G120" s="105"/>
      <c r="H120" s="105"/>
      <c r="I120" s="105"/>
      <c r="J120" s="105"/>
      <c r="K120" s="105"/>
      <c r="L120" s="105"/>
      <c r="M120" s="105"/>
      <c r="N120" s="105"/>
      <c r="O120" s="105"/>
      <c r="P120" s="105"/>
      <c r="Q120" s="105"/>
      <c r="R120" s="105"/>
      <c r="S120" s="105"/>
      <c r="T120" s="105"/>
      <c r="U120" s="105"/>
      <c r="V120" s="105"/>
      <c r="W120" s="105"/>
      <c r="X120" s="105"/>
      <c r="Y120" s="105"/>
      <c r="Z120" s="105"/>
      <c r="AA120" s="105"/>
      <c r="AB120" s="105"/>
      <c r="AC120" s="105"/>
      <c r="AD120" s="105"/>
      <c r="AE120" s="105"/>
      <c r="AF120" s="105"/>
    </row>
    <row r="121" spans="1:32" x14ac:dyDescent="0.25">
      <c r="A121" s="120" t="s">
        <v>1287</v>
      </c>
      <c r="B121" s="120">
        <v>1</v>
      </c>
      <c r="C121" s="120">
        <v>0</v>
      </c>
      <c r="D121" s="120">
        <v>0</v>
      </c>
      <c r="E121" s="120">
        <f t="shared" si="31"/>
        <v>1</v>
      </c>
      <c r="F121" s="105"/>
      <c r="G121" s="105"/>
      <c r="H121" s="105"/>
      <c r="I121" s="105"/>
      <c r="J121" s="105"/>
      <c r="K121" s="105"/>
      <c r="L121" s="105"/>
      <c r="M121" s="105"/>
      <c r="N121" s="105"/>
      <c r="O121" s="105"/>
      <c r="P121" s="105"/>
      <c r="Q121" s="105"/>
      <c r="R121" s="105"/>
      <c r="S121" s="105"/>
      <c r="T121" s="105"/>
      <c r="U121" s="105"/>
      <c r="V121" s="105"/>
      <c r="W121" s="105"/>
      <c r="X121" s="105"/>
      <c r="Y121" s="105"/>
      <c r="Z121" s="105"/>
      <c r="AA121" s="105"/>
      <c r="AB121" s="105"/>
      <c r="AC121" s="105"/>
      <c r="AD121" s="105"/>
      <c r="AE121" s="105"/>
      <c r="AF121" s="105"/>
    </row>
    <row r="122" spans="1:32" x14ac:dyDescent="0.25">
      <c r="A122" s="120" t="s">
        <v>1260</v>
      </c>
      <c r="B122" s="120">
        <v>2</v>
      </c>
      <c r="C122" s="120">
        <v>0</v>
      </c>
      <c r="D122" s="120">
        <v>2</v>
      </c>
      <c r="E122" s="120">
        <f t="shared" si="31"/>
        <v>4</v>
      </c>
      <c r="F122" s="105"/>
      <c r="G122" s="105"/>
      <c r="H122" s="105"/>
      <c r="I122" s="105"/>
      <c r="J122" s="105"/>
      <c r="K122" s="105"/>
      <c r="L122" s="105"/>
      <c r="M122" s="105"/>
      <c r="N122" s="105"/>
      <c r="O122" s="105"/>
      <c r="P122" s="105"/>
      <c r="Q122" s="105"/>
      <c r="R122" s="105"/>
      <c r="S122" s="105"/>
      <c r="T122" s="105"/>
      <c r="U122" s="105"/>
      <c r="V122" s="105"/>
      <c r="W122" s="105"/>
      <c r="X122" s="105"/>
      <c r="Y122" s="105"/>
      <c r="Z122" s="105"/>
      <c r="AA122" s="105"/>
      <c r="AB122" s="105"/>
      <c r="AC122" s="105"/>
      <c r="AD122" s="105"/>
      <c r="AE122" s="105"/>
      <c r="AF122" s="105"/>
    </row>
    <row r="123" spans="1:32" x14ac:dyDescent="0.25">
      <c r="A123" s="120" t="s">
        <v>1292</v>
      </c>
      <c r="B123" s="120">
        <v>3</v>
      </c>
      <c r="C123" s="120">
        <v>0</v>
      </c>
      <c r="D123" s="120">
        <v>0</v>
      </c>
      <c r="E123" s="120">
        <f t="shared" si="31"/>
        <v>3</v>
      </c>
      <c r="F123" s="105"/>
      <c r="G123" s="105"/>
      <c r="H123" s="105"/>
      <c r="I123" s="105"/>
      <c r="J123" s="105"/>
      <c r="K123" s="105"/>
      <c r="L123" s="105"/>
      <c r="M123" s="105"/>
      <c r="N123" s="105"/>
      <c r="O123" s="105"/>
      <c r="P123" s="105"/>
      <c r="Q123" s="105"/>
      <c r="R123" s="105"/>
      <c r="S123" s="105"/>
      <c r="T123" s="105"/>
      <c r="U123" s="105"/>
      <c r="V123" s="105"/>
      <c r="W123" s="105"/>
      <c r="X123" s="105"/>
      <c r="Y123" s="105"/>
      <c r="Z123" s="105"/>
      <c r="AA123" s="105"/>
      <c r="AB123" s="105"/>
      <c r="AC123" s="105"/>
      <c r="AD123" s="105"/>
      <c r="AE123" s="105"/>
      <c r="AF123" s="105"/>
    </row>
    <row r="124" spans="1:32" x14ac:dyDescent="0.25">
      <c r="A124" s="120" t="s">
        <v>1271</v>
      </c>
      <c r="B124" s="120">
        <v>1</v>
      </c>
      <c r="C124" s="120">
        <v>0</v>
      </c>
      <c r="D124" s="120">
        <v>2</v>
      </c>
      <c r="E124" s="120">
        <f t="shared" si="31"/>
        <v>3</v>
      </c>
      <c r="F124" s="105"/>
      <c r="G124" s="105"/>
      <c r="H124" s="105"/>
      <c r="I124" s="105"/>
      <c r="J124" s="105"/>
      <c r="K124" s="105"/>
      <c r="L124" s="105"/>
      <c r="M124" s="105"/>
      <c r="N124" s="105"/>
      <c r="O124" s="105"/>
      <c r="P124" s="105"/>
      <c r="Q124" s="105"/>
      <c r="R124" s="105"/>
      <c r="S124" s="105"/>
      <c r="T124" s="105"/>
      <c r="U124" s="105"/>
      <c r="V124" s="105"/>
      <c r="W124" s="105"/>
      <c r="X124" s="105"/>
      <c r="Y124" s="105"/>
      <c r="Z124" s="105"/>
      <c r="AA124" s="105"/>
      <c r="AB124" s="105"/>
      <c r="AC124" s="105"/>
      <c r="AD124" s="105"/>
      <c r="AE124" s="105"/>
      <c r="AF124" s="105"/>
    </row>
    <row r="125" spans="1:32" x14ac:dyDescent="0.25">
      <c r="A125" s="120" t="s">
        <v>1266</v>
      </c>
      <c r="B125" s="120">
        <v>3</v>
      </c>
      <c r="C125" s="120">
        <v>0</v>
      </c>
      <c r="D125" s="120">
        <v>1</v>
      </c>
      <c r="E125" s="120">
        <f t="shared" si="31"/>
        <v>4</v>
      </c>
      <c r="F125" s="105"/>
      <c r="G125" s="105"/>
      <c r="H125" s="105"/>
      <c r="I125" s="105"/>
      <c r="J125" s="105"/>
      <c r="K125" s="105"/>
      <c r="L125" s="105"/>
      <c r="M125" s="105"/>
      <c r="N125" s="105"/>
      <c r="O125" s="105"/>
      <c r="P125" s="105"/>
      <c r="Q125" s="105"/>
      <c r="R125" s="105"/>
      <c r="S125" s="105"/>
      <c r="T125" s="105"/>
      <c r="U125" s="105"/>
      <c r="V125" s="105"/>
      <c r="W125" s="105"/>
      <c r="X125" s="105"/>
      <c r="Y125" s="105"/>
      <c r="Z125" s="105"/>
      <c r="AA125" s="105"/>
      <c r="AB125" s="105"/>
      <c r="AC125" s="105"/>
      <c r="AD125" s="105"/>
      <c r="AE125" s="105"/>
      <c r="AF125" s="105"/>
    </row>
    <row r="126" spans="1:32" x14ac:dyDescent="0.25">
      <c r="A126" s="120" t="s">
        <v>1288</v>
      </c>
      <c r="B126" s="120">
        <v>0</v>
      </c>
      <c r="C126" s="120">
        <v>2</v>
      </c>
      <c r="D126" s="120">
        <v>0</v>
      </c>
      <c r="E126" s="120">
        <f t="shared" si="31"/>
        <v>2</v>
      </c>
      <c r="F126" s="105"/>
      <c r="G126" s="105"/>
      <c r="H126" s="105"/>
      <c r="I126" s="105"/>
      <c r="J126" s="105"/>
      <c r="K126" s="105"/>
      <c r="L126" s="105"/>
      <c r="M126" s="105"/>
      <c r="N126" s="105"/>
      <c r="O126" s="105"/>
      <c r="P126" s="105"/>
      <c r="Q126" s="105"/>
      <c r="R126" s="105"/>
      <c r="S126" s="105"/>
      <c r="T126" s="105"/>
      <c r="U126" s="105"/>
      <c r="V126" s="105"/>
      <c r="W126" s="105"/>
      <c r="X126" s="105"/>
      <c r="Y126" s="105"/>
      <c r="Z126" s="105"/>
      <c r="AA126" s="105"/>
      <c r="AB126" s="105"/>
      <c r="AC126" s="105"/>
      <c r="AD126" s="105"/>
      <c r="AE126" s="105"/>
      <c r="AF126" s="105"/>
    </row>
    <row r="127" spans="1:32" x14ac:dyDescent="0.25">
      <c r="A127" s="120" t="s">
        <v>1269</v>
      </c>
      <c r="B127" s="120">
        <v>2</v>
      </c>
      <c r="C127" s="120">
        <v>0</v>
      </c>
      <c r="D127" s="120">
        <v>0</v>
      </c>
      <c r="E127" s="120">
        <f t="shared" si="31"/>
        <v>2</v>
      </c>
      <c r="F127" s="105"/>
      <c r="G127" s="105"/>
      <c r="H127" s="105"/>
      <c r="I127" s="105"/>
      <c r="J127" s="105"/>
      <c r="K127" s="105"/>
      <c r="L127" s="105"/>
      <c r="M127" s="105"/>
      <c r="N127" s="105"/>
      <c r="O127" s="105"/>
      <c r="P127" s="105"/>
      <c r="Q127" s="105"/>
      <c r="R127" s="105"/>
      <c r="S127" s="105"/>
      <c r="T127" s="105"/>
      <c r="U127" s="105"/>
      <c r="V127" s="105"/>
      <c r="W127" s="105"/>
      <c r="X127" s="105"/>
      <c r="Y127" s="105"/>
      <c r="Z127" s="105"/>
      <c r="AA127" s="105"/>
      <c r="AB127" s="105"/>
      <c r="AC127" s="105"/>
      <c r="AD127" s="105"/>
      <c r="AE127" s="105"/>
      <c r="AF127" s="105"/>
    </row>
    <row r="128" spans="1:32" x14ac:dyDescent="0.25">
      <c r="A128" s="120" t="s">
        <v>1272</v>
      </c>
      <c r="B128" s="120">
        <v>0</v>
      </c>
      <c r="C128" s="120">
        <v>0</v>
      </c>
      <c r="D128" s="120">
        <v>1</v>
      </c>
      <c r="E128" s="120">
        <f t="shared" si="31"/>
        <v>1</v>
      </c>
      <c r="F128" s="105"/>
      <c r="G128" s="105"/>
      <c r="H128" s="105"/>
      <c r="I128" s="105"/>
      <c r="J128" s="105"/>
      <c r="K128" s="105"/>
      <c r="L128" s="105"/>
      <c r="M128" s="105"/>
      <c r="N128" s="105"/>
      <c r="O128" s="105"/>
      <c r="P128" s="105"/>
      <c r="Q128" s="105"/>
      <c r="R128" s="105"/>
      <c r="S128" s="105"/>
      <c r="T128" s="105"/>
      <c r="U128" s="105"/>
      <c r="V128" s="105"/>
      <c r="W128" s="105"/>
      <c r="X128" s="105"/>
      <c r="Y128" s="105"/>
      <c r="Z128" s="105"/>
      <c r="AA128" s="105"/>
      <c r="AB128" s="105"/>
      <c r="AC128" s="105"/>
      <c r="AD128" s="105"/>
      <c r="AE128" s="105"/>
      <c r="AF128" s="105"/>
    </row>
    <row r="129" spans="1:32" x14ac:dyDescent="0.25">
      <c r="A129" s="120" t="s">
        <v>1275</v>
      </c>
      <c r="B129" s="120">
        <v>2</v>
      </c>
      <c r="C129" s="120">
        <v>0</v>
      </c>
      <c r="D129" s="120">
        <v>1</v>
      </c>
      <c r="E129" s="120">
        <f t="shared" si="31"/>
        <v>3</v>
      </c>
      <c r="F129" s="105"/>
      <c r="G129" s="105"/>
      <c r="H129" s="105"/>
      <c r="I129" s="105"/>
      <c r="J129" s="105"/>
      <c r="K129" s="105"/>
      <c r="L129" s="105"/>
      <c r="M129" s="105"/>
      <c r="N129" s="105"/>
      <c r="O129" s="105"/>
      <c r="P129" s="105"/>
      <c r="Q129" s="105"/>
      <c r="R129" s="105"/>
      <c r="S129" s="105"/>
      <c r="T129" s="105"/>
      <c r="U129" s="105"/>
      <c r="V129" s="105"/>
      <c r="W129" s="105"/>
      <c r="X129" s="105"/>
      <c r="Y129" s="105"/>
      <c r="Z129" s="105"/>
      <c r="AA129" s="105"/>
      <c r="AB129" s="105"/>
      <c r="AC129" s="105"/>
      <c r="AD129" s="105"/>
      <c r="AE129" s="105"/>
      <c r="AF129" s="105"/>
    </row>
    <row r="130" spans="1:32" x14ac:dyDescent="0.25">
      <c r="A130" s="120" t="s">
        <v>1289</v>
      </c>
      <c r="B130" s="120">
        <v>2</v>
      </c>
      <c r="C130" s="120">
        <v>0</v>
      </c>
      <c r="D130" s="120">
        <v>0</v>
      </c>
      <c r="E130" s="120">
        <f t="shared" si="31"/>
        <v>2</v>
      </c>
      <c r="F130" s="105"/>
      <c r="G130" s="105"/>
      <c r="H130" s="105"/>
      <c r="I130" s="105"/>
      <c r="J130" s="105"/>
      <c r="K130" s="105"/>
      <c r="L130" s="105"/>
      <c r="M130" s="105"/>
      <c r="N130" s="105"/>
      <c r="O130" s="105"/>
      <c r="P130" s="105"/>
      <c r="Q130" s="105"/>
      <c r="R130" s="105"/>
      <c r="S130" s="105"/>
      <c r="T130" s="105"/>
      <c r="U130" s="105"/>
      <c r="V130" s="105"/>
      <c r="W130" s="105"/>
      <c r="X130" s="105"/>
      <c r="Y130" s="105"/>
      <c r="Z130" s="105"/>
      <c r="AA130" s="105"/>
      <c r="AB130" s="105"/>
      <c r="AC130" s="105"/>
      <c r="AD130" s="105"/>
      <c r="AE130" s="105"/>
      <c r="AF130" s="105"/>
    </row>
    <row r="131" spans="1:32" x14ac:dyDescent="0.25">
      <c r="A131" s="120" t="s">
        <v>1261</v>
      </c>
      <c r="B131" s="120">
        <v>11</v>
      </c>
      <c r="C131" s="120">
        <v>14</v>
      </c>
      <c r="D131" s="120">
        <v>6</v>
      </c>
      <c r="E131" s="120">
        <f t="shared" si="31"/>
        <v>31</v>
      </c>
      <c r="F131" s="105"/>
      <c r="G131" s="105"/>
      <c r="H131" s="105"/>
      <c r="I131" s="105"/>
      <c r="J131" s="105"/>
      <c r="K131" s="105"/>
      <c r="L131" s="105"/>
      <c r="M131" s="105"/>
      <c r="N131" s="105"/>
      <c r="O131" s="105"/>
      <c r="P131" s="105"/>
      <c r="Q131" s="105"/>
      <c r="R131" s="105"/>
      <c r="S131" s="105"/>
      <c r="T131" s="105"/>
      <c r="U131" s="105"/>
      <c r="V131" s="105"/>
      <c r="W131" s="105"/>
      <c r="X131" s="105"/>
      <c r="Y131" s="105"/>
      <c r="Z131" s="105"/>
      <c r="AA131" s="105"/>
      <c r="AB131" s="105"/>
      <c r="AC131" s="105"/>
      <c r="AD131" s="105"/>
      <c r="AE131" s="105"/>
      <c r="AF131" s="105"/>
    </row>
    <row r="132" spans="1:32" x14ac:dyDescent="0.25">
      <c r="A132" s="121"/>
      <c r="B132" s="103"/>
      <c r="C132" s="103"/>
      <c r="D132" s="103"/>
      <c r="E132" s="105"/>
      <c r="F132" s="105"/>
      <c r="G132" s="105"/>
      <c r="H132" s="105"/>
      <c r="I132" s="105"/>
      <c r="J132" s="105"/>
      <c r="K132" s="105"/>
      <c r="L132" s="105"/>
      <c r="M132" s="105"/>
      <c r="N132" s="105"/>
      <c r="O132" s="105"/>
      <c r="P132" s="105"/>
      <c r="Q132" s="105"/>
      <c r="R132" s="105"/>
      <c r="S132" s="105"/>
      <c r="T132" s="105"/>
      <c r="U132" s="105"/>
      <c r="V132" s="105"/>
      <c r="W132" s="105"/>
      <c r="X132" s="105"/>
      <c r="Y132" s="105"/>
      <c r="Z132" s="105"/>
      <c r="AA132" s="105"/>
      <c r="AB132" s="105"/>
      <c r="AC132" s="105"/>
      <c r="AD132" s="105"/>
      <c r="AE132" s="105"/>
      <c r="AF132" s="105"/>
    </row>
    <row r="133" spans="1:32" x14ac:dyDescent="0.25">
      <c r="A133" s="101" t="s">
        <v>1299</v>
      </c>
      <c r="B133" s="102"/>
      <c r="C133" s="102"/>
      <c r="D133" s="102"/>
      <c r="E133" s="102"/>
      <c r="F133" s="102"/>
      <c r="G133" s="102"/>
      <c r="H133" s="102"/>
      <c r="I133" s="102"/>
      <c r="J133" s="102"/>
      <c r="K133" s="102"/>
      <c r="L133" s="102"/>
      <c r="M133" s="102"/>
      <c r="N133" s="102"/>
      <c r="O133" s="102"/>
      <c r="P133" s="102"/>
      <c r="Q133" s="102"/>
      <c r="R133" s="102"/>
      <c r="S133" s="102"/>
      <c r="T133" s="102"/>
      <c r="U133" s="102"/>
      <c r="V133" s="102"/>
      <c r="W133" s="102"/>
      <c r="X133" s="102"/>
      <c r="Y133" s="102"/>
      <c r="Z133" s="102"/>
      <c r="AA133" s="102"/>
      <c r="AB133" s="102"/>
      <c r="AC133" s="102"/>
      <c r="AD133" s="102"/>
      <c r="AE133" s="102"/>
      <c r="AF133" s="102"/>
    </row>
    <row r="134" spans="1:32" x14ac:dyDescent="0.25">
      <c r="A134" s="121"/>
      <c r="B134" s="122"/>
      <c r="C134" s="122"/>
      <c r="D134" s="105"/>
      <c r="E134" s="105"/>
      <c r="F134" s="105"/>
      <c r="G134" s="105"/>
      <c r="H134" s="105"/>
      <c r="I134" s="105"/>
      <c r="J134" s="105"/>
      <c r="K134" s="105"/>
      <c r="L134" s="105"/>
      <c r="M134" s="105"/>
      <c r="N134" s="105"/>
      <c r="O134" s="105"/>
      <c r="P134" s="105"/>
      <c r="Q134" s="105"/>
      <c r="R134" s="105"/>
      <c r="S134" s="105"/>
      <c r="T134" s="105"/>
      <c r="U134" s="105"/>
      <c r="V134" s="105"/>
      <c r="W134" s="105"/>
      <c r="X134" s="105"/>
      <c r="Y134" s="105"/>
      <c r="Z134" s="105"/>
      <c r="AA134" s="105"/>
      <c r="AB134" s="105"/>
      <c r="AC134" s="105"/>
      <c r="AD134" s="105"/>
      <c r="AE134" s="105"/>
      <c r="AF134" s="105"/>
    </row>
    <row r="135" spans="1:32" x14ac:dyDescent="0.25">
      <c r="A135" s="277" t="s">
        <v>1300</v>
      </c>
      <c r="B135" s="270"/>
      <c r="C135" s="270"/>
      <c r="D135" s="252"/>
      <c r="E135" s="119">
        <v>2017</v>
      </c>
      <c r="F135" s="119">
        <v>2016</v>
      </c>
      <c r="G135" s="119">
        <v>2015</v>
      </c>
      <c r="H135" s="119">
        <v>2014</v>
      </c>
      <c r="I135" s="119">
        <v>2013</v>
      </c>
      <c r="J135" s="119">
        <v>2012</v>
      </c>
      <c r="K135" s="119">
        <v>2011</v>
      </c>
      <c r="L135" s="119">
        <v>2010</v>
      </c>
      <c r="M135" s="119">
        <v>2009</v>
      </c>
      <c r="N135" s="119">
        <v>2008</v>
      </c>
      <c r="O135" s="119">
        <v>2007</v>
      </c>
      <c r="P135" s="119">
        <v>2006</v>
      </c>
      <c r="Q135" s="119">
        <v>2005</v>
      </c>
      <c r="R135" s="119">
        <v>2004</v>
      </c>
      <c r="S135" s="119">
        <v>2003</v>
      </c>
      <c r="T135" s="119" t="s">
        <v>1301</v>
      </c>
      <c r="U135" s="105"/>
      <c r="V135" s="123"/>
      <c r="W135" s="123"/>
      <c r="X135" s="105"/>
      <c r="Y135" s="105"/>
      <c r="Z135" s="105"/>
      <c r="AA135" s="105"/>
      <c r="AB135" s="105"/>
      <c r="AC135" s="105"/>
      <c r="AD135" s="105"/>
      <c r="AE135" s="105"/>
      <c r="AF135" s="105"/>
    </row>
    <row r="136" spans="1:32" x14ac:dyDescent="0.25">
      <c r="A136" s="276" t="s">
        <v>1302</v>
      </c>
      <c r="B136" s="270"/>
      <c r="C136" s="270"/>
      <c r="D136" s="252"/>
      <c r="E136" s="120"/>
      <c r="F136" s="120"/>
      <c r="G136" s="120"/>
      <c r="H136" s="120"/>
      <c r="I136" s="120">
        <v>1</v>
      </c>
      <c r="J136" s="120"/>
      <c r="K136" s="120"/>
      <c r="L136" s="120"/>
      <c r="M136" s="120"/>
      <c r="N136" s="120"/>
      <c r="O136" s="120"/>
      <c r="P136" s="120"/>
      <c r="Q136" s="120"/>
      <c r="R136" s="120"/>
      <c r="S136" s="120"/>
      <c r="T136" s="120">
        <f t="shared" ref="T136:T179" si="32">SUM(E136:S136)</f>
        <v>1</v>
      </c>
      <c r="U136" s="105"/>
      <c r="V136" s="124"/>
      <c r="W136" s="105"/>
      <c r="X136" s="105"/>
      <c r="Y136" s="105"/>
      <c r="Z136" s="105"/>
      <c r="AA136" s="105"/>
      <c r="AB136" s="105"/>
      <c r="AC136" s="105"/>
      <c r="AD136" s="105"/>
      <c r="AE136" s="105"/>
      <c r="AF136" s="105"/>
    </row>
    <row r="137" spans="1:32" x14ac:dyDescent="0.25">
      <c r="A137" s="269" t="s">
        <v>1303</v>
      </c>
      <c r="B137" s="270"/>
      <c r="C137" s="270"/>
      <c r="D137" s="252"/>
      <c r="E137" s="120"/>
      <c r="F137" s="120"/>
      <c r="G137" s="120"/>
      <c r="H137" s="120"/>
      <c r="I137" s="120"/>
      <c r="J137" s="120"/>
      <c r="K137" s="120">
        <v>1</v>
      </c>
      <c r="L137" s="120"/>
      <c r="M137" s="120">
        <v>1</v>
      </c>
      <c r="N137" s="120"/>
      <c r="O137" s="120"/>
      <c r="P137" s="120"/>
      <c r="Q137" s="120"/>
      <c r="R137" s="120"/>
      <c r="S137" s="120"/>
      <c r="T137" s="120">
        <f t="shared" si="32"/>
        <v>2</v>
      </c>
      <c r="U137" s="105"/>
      <c r="V137" s="124"/>
      <c r="W137" s="105"/>
      <c r="X137" s="105"/>
      <c r="Y137" s="105"/>
      <c r="Z137" s="105"/>
      <c r="AA137" s="105"/>
      <c r="AB137" s="105"/>
      <c r="AC137" s="105"/>
      <c r="AD137" s="105"/>
      <c r="AE137" s="105"/>
      <c r="AF137" s="105"/>
    </row>
    <row r="138" spans="1:32" x14ac:dyDescent="0.25">
      <c r="A138" s="276" t="s">
        <v>1304</v>
      </c>
      <c r="B138" s="270"/>
      <c r="C138" s="270"/>
      <c r="D138" s="252"/>
      <c r="E138" s="120"/>
      <c r="F138" s="120"/>
      <c r="G138" s="120"/>
      <c r="H138" s="120"/>
      <c r="I138" s="120"/>
      <c r="J138" s="120"/>
      <c r="K138" s="120"/>
      <c r="L138" s="120"/>
      <c r="M138" s="120"/>
      <c r="N138" s="120"/>
      <c r="O138" s="120">
        <v>1</v>
      </c>
      <c r="P138" s="120">
        <v>1</v>
      </c>
      <c r="Q138" s="120"/>
      <c r="R138" s="120"/>
      <c r="S138" s="120"/>
      <c r="T138" s="120">
        <f t="shared" si="32"/>
        <v>2</v>
      </c>
      <c r="U138" s="105"/>
      <c r="V138" s="124"/>
      <c r="W138" s="105"/>
      <c r="X138" s="105"/>
      <c r="Y138" s="105"/>
      <c r="Z138" s="105"/>
      <c r="AA138" s="105"/>
      <c r="AB138" s="105"/>
      <c r="AC138" s="105"/>
      <c r="AD138" s="105"/>
      <c r="AE138" s="105"/>
      <c r="AF138" s="105"/>
    </row>
    <row r="139" spans="1:32" x14ac:dyDescent="0.25">
      <c r="A139" s="278" t="s">
        <v>1305</v>
      </c>
      <c r="B139" s="270"/>
      <c r="C139" s="270"/>
      <c r="D139" s="252"/>
      <c r="E139" s="120"/>
      <c r="F139" s="120">
        <v>1</v>
      </c>
      <c r="G139" s="120"/>
      <c r="H139" s="120"/>
      <c r="I139" s="120"/>
      <c r="J139" s="120"/>
      <c r="K139" s="120"/>
      <c r="L139" s="120"/>
      <c r="M139" s="120"/>
      <c r="N139" s="120"/>
      <c r="O139" s="120"/>
      <c r="P139" s="120"/>
      <c r="Q139" s="120"/>
      <c r="R139" s="120"/>
      <c r="S139" s="120"/>
      <c r="T139" s="120">
        <f t="shared" si="32"/>
        <v>1</v>
      </c>
      <c r="U139" s="105"/>
      <c r="V139" s="124"/>
      <c r="W139" s="105"/>
      <c r="X139" s="105"/>
      <c r="Y139" s="105"/>
      <c r="Z139" s="105"/>
      <c r="AA139" s="105"/>
      <c r="AB139" s="105"/>
      <c r="AC139" s="105"/>
      <c r="AD139" s="105"/>
      <c r="AE139" s="105"/>
      <c r="AF139" s="105"/>
    </row>
    <row r="140" spans="1:32" x14ac:dyDescent="0.25">
      <c r="A140" s="269" t="s">
        <v>1306</v>
      </c>
      <c r="B140" s="270"/>
      <c r="C140" s="270"/>
      <c r="D140" s="252"/>
      <c r="E140" s="120"/>
      <c r="F140" s="120"/>
      <c r="G140" s="120"/>
      <c r="H140" s="120"/>
      <c r="I140" s="120"/>
      <c r="J140" s="120"/>
      <c r="K140" s="120"/>
      <c r="L140" s="120"/>
      <c r="M140" s="120"/>
      <c r="N140" s="120">
        <v>1</v>
      </c>
      <c r="O140" s="120"/>
      <c r="P140" s="120"/>
      <c r="Q140" s="120"/>
      <c r="R140" s="120"/>
      <c r="S140" s="120"/>
      <c r="T140" s="120">
        <f t="shared" si="32"/>
        <v>1</v>
      </c>
      <c r="U140" s="105"/>
      <c r="V140" s="124"/>
      <c r="W140" s="105"/>
      <c r="X140" s="105"/>
      <c r="Y140" s="105"/>
      <c r="Z140" s="105"/>
      <c r="AA140" s="105"/>
      <c r="AB140" s="105"/>
      <c r="AC140" s="105"/>
      <c r="AD140" s="105"/>
      <c r="AE140" s="105"/>
      <c r="AF140" s="105"/>
    </row>
    <row r="141" spans="1:32" x14ac:dyDescent="0.25">
      <c r="A141" s="269" t="s">
        <v>1307</v>
      </c>
      <c r="B141" s="270"/>
      <c r="C141" s="270"/>
      <c r="D141" s="270"/>
      <c r="E141" s="125"/>
      <c r="F141" s="125"/>
      <c r="G141" s="125"/>
      <c r="H141" s="125"/>
      <c r="I141" s="125"/>
      <c r="J141" s="125"/>
      <c r="K141" s="125"/>
      <c r="L141" s="125"/>
      <c r="M141" s="125"/>
      <c r="N141" s="125"/>
      <c r="O141" s="125"/>
      <c r="P141" s="125">
        <v>1</v>
      </c>
      <c r="Q141" s="125"/>
      <c r="R141" s="125"/>
      <c r="S141" s="125"/>
      <c r="T141" s="120">
        <f t="shared" si="32"/>
        <v>1</v>
      </c>
      <c r="U141" s="103"/>
      <c r="V141" s="124"/>
      <c r="W141" s="105"/>
      <c r="X141" s="126"/>
      <c r="Y141" s="126"/>
      <c r="Z141" s="126"/>
      <c r="AA141" s="124"/>
      <c r="AB141" s="124"/>
      <c r="AC141" s="124"/>
      <c r="AD141" s="105"/>
      <c r="AE141" s="105"/>
      <c r="AF141" s="105"/>
    </row>
    <row r="142" spans="1:32" x14ac:dyDescent="0.25">
      <c r="A142" s="269" t="s">
        <v>1308</v>
      </c>
      <c r="B142" s="270"/>
      <c r="C142" s="270"/>
      <c r="D142" s="270"/>
      <c r="E142" s="125"/>
      <c r="F142" s="125"/>
      <c r="G142" s="125"/>
      <c r="H142" s="125"/>
      <c r="I142" s="125"/>
      <c r="J142" s="125"/>
      <c r="K142" s="125"/>
      <c r="L142" s="125"/>
      <c r="M142" s="125"/>
      <c r="N142" s="125"/>
      <c r="O142" s="125"/>
      <c r="P142" s="125"/>
      <c r="Q142" s="125"/>
      <c r="R142" s="125"/>
      <c r="S142" s="125">
        <v>1</v>
      </c>
      <c r="T142" s="120">
        <f t="shared" si="32"/>
        <v>1</v>
      </c>
      <c r="U142" s="103"/>
      <c r="V142" s="124"/>
      <c r="W142" s="105"/>
      <c r="X142" s="126"/>
      <c r="Y142" s="126"/>
      <c r="Z142" s="126"/>
      <c r="AA142" s="124"/>
      <c r="AB142" s="124"/>
      <c r="AC142" s="124"/>
      <c r="AD142" s="105"/>
      <c r="AE142" s="105"/>
      <c r="AF142" s="105"/>
    </row>
    <row r="143" spans="1:32" x14ac:dyDescent="0.25">
      <c r="A143" s="269" t="s">
        <v>1309</v>
      </c>
      <c r="B143" s="270"/>
      <c r="C143" s="270"/>
      <c r="D143" s="270"/>
      <c r="E143" s="125">
        <v>1</v>
      </c>
      <c r="F143" s="125"/>
      <c r="G143" s="125"/>
      <c r="H143" s="125"/>
      <c r="I143" s="125"/>
      <c r="J143" s="125"/>
      <c r="K143" s="125"/>
      <c r="L143" s="125"/>
      <c r="M143" s="125"/>
      <c r="N143" s="125"/>
      <c r="O143" s="125"/>
      <c r="P143" s="125"/>
      <c r="Q143" s="125"/>
      <c r="R143" s="125"/>
      <c r="S143" s="125"/>
      <c r="T143" s="120">
        <f t="shared" si="32"/>
        <v>1</v>
      </c>
      <c r="U143" s="103"/>
      <c r="V143" s="124"/>
      <c r="W143" s="105"/>
      <c r="X143" s="126"/>
      <c r="Y143" s="126"/>
      <c r="Z143" s="126"/>
      <c r="AA143" s="124"/>
      <c r="AB143" s="124"/>
      <c r="AC143" s="124"/>
      <c r="AD143" s="105"/>
      <c r="AE143" s="105"/>
      <c r="AF143" s="105"/>
    </row>
    <row r="144" spans="1:32" x14ac:dyDescent="0.25">
      <c r="A144" s="269" t="s">
        <v>1310</v>
      </c>
      <c r="B144" s="270"/>
      <c r="C144" s="270"/>
      <c r="D144" s="270"/>
      <c r="E144" s="125"/>
      <c r="F144" s="125"/>
      <c r="G144" s="125"/>
      <c r="H144" s="125"/>
      <c r="I144" s="125"/>
      <c r="J144" s="125"/>
      <c r="K144" s="125"/>
      <c r="L144" s="125">
        <v>1</v>
      </c>
      <c r="M144" s="125"/>
      <c r="N144" s="125"/>
      <c r="O144" s="125"/>
      <c r="P144" s="125"/>
      <c r="Q144" s="125">
        <v>1</v>
      </c>
      <c r="R144" s="125"/>
      <c r="S144" s="125"/>
      <c r="T144" s="120">
        <f t="shared" si="32"/>
        <v>2</v>
      </c>
      <c r="U144" s="105"/>
      <c r="V144" s="124"/>
      <c r="W144" s="105"/>
      <c r="X144" s="126"/>
      <c r="Y144" s="126"/>
      <c r="Z144" s="126"/>
      <c r="AA144" s="124"/>
      <c r="AB144" s="124"/>
      <c r="AC144" s="124"/>
      <c r="AD144" s="105"/>
      <c r="AE144" s="105"/>
      <c r="AF144" s="105"/>
    </row>
    <row r="145" spans="1:32" x14ac:dyDescent="0.25">
      <c r="A145" s="269" t="s">
        <v>1311</v>
      </c>
      <c r="B145" s="270"/>
      <c r="C145" s="270"/>
      <c r="D145" s="270"/>
      <c r="E145" s="125"/>
      <c r="F145" s="125"/>
      <c r="G145" s="125"/>
      <c r="H145" s="125"/>
      <c r="I145" s="125"/>
      <c r="J145" s="125"/>
      <c r="K145" s="125"/>
      <c r="L145" s="125"/>
      <c r="M145" s="125"/>
      <c r="N145" s="125"/>
      <c r="O145" s="125"/>
      <c r="P145" s="125"/>
      <c r="Q145" s="125"/>
      <c r="R145" s="125">
        <v>1</v>
      </c>
      <c r="S145" s="125"/>
      <c r="T145" s="120">
        <f t="shared" si="32"/>
        <v>1</v>
      </c>
      <c r="U145" s="103"/>
      <c r="V145" s="124"/>
      <c r="W145" s="105"/>
      <c r="X145" s="126"/>
      <c r="Y145" s="126"/>
      <c r="Z145" s="126"/>
      <c r="AA145" s="124"/>
      <c r="AB145" s="124"/>
      <c r="AC145" s="124"/>
      <c r="AD145" s="105"/>
      <c r="AE145" s="105"/>
      <c r="AF145" s="105"/>
    </row>
    <row r="146" spans="1:32" x14ac:dyDescent="0.25">
      <c r="A146" s="269" t="s">
        <v>1312</v>
      </c>
      <c r="B146" s="270"/>
      <c r="C146" s="270"/>
      <c r="D146" s="270"/>
      <c r="E146" s="125"/>
      <c r="F146" s="125"/>
      <c r="G146" s="125"/>
      <c r="H146" s="125"/>
      <c r="I146" s="125"/>
      <c r="J146" s="125"/>
      <c r="K146" s="125"/>
      <c r="L146" s="125"/>
      <c r="M146" s="125"/>
      <c r="N146" s="125"/>
      <c r="O146" s="125"/>
      <c r="P146" s="125">
        <v>1</v>
      </c>
      <c r="Q146" s="125"/>
      <c r="R146" s="125"/>
      <c r="S146" s="125"/>
      <c r="T146" s="120">
        <f t="shared" si="32"/>
        <v>1</v>
      </c>
      <c r="U146" s="103"/>
      <c r="V146" s="124"/>
      <c r="W146" s="105"/>
      <c r="X146" s="126"/>
      <c r="Y146" s="126"/>
      <c r="Z146" s="126"/>
      <c r="AA146" s="124"/>
      <c r="AB146" s="124"/>
      <c r="AC146" s="124"/>
      <c r="AD146" s="105"/>
      <c r="AE146" s="105"/>
      <c r="AF146" s="105"/>
    </row>
    <row r="147" spans="1:32" x14ac:dyDescent="0.25">
      <c r="A147" s="269" t="s">
        <v>1313</v>
      </c>
      <c r="B147" s="270"/>
      <c r="C147" s="270"/>
      <c r="D147" s="270"/>
      <c r="E147" s="125"/>
      <c r="F147" s="125"/>
      <c r="G147" s="125"/>
      <c r="H147" s="125"/>
      <c r="I147" s="125"/>
      <c r="J147" s="125"/>
      <c r="K147" s="125">
        <v>1</v>
      </c>
      <c r="L147" s="125"/>
      <c r="M147" s="125"/>
      <c r="N147" s="125"/>
      <c r="O147" s="125"/>
      <c r="P147" s="125"/>
      <c r="Q147" s="125"/>
      <c r="R147" s="125"/>
      <c r="S147" s="125"/>
      <c r="T147" s="120">
        <f t="shared" si="32"/>
        <v>1</v>
      </c>
      <c r="U147" s="105"/>
      <c r="V147" s="124"/>
      <c r="W147" s="105"/>
      <c r="X147" s="105"/>
      <c r="Y147" s="105"/>
      <c r="Z147" s="105"/>
      <c r="AA147" s="105"/>
      <c r="AB147" s="105"/>
      <c r="AC147" s="105"/>
      <c r="AD147" s="105"/>
      <c r="AE147" s="105"/>
      <c r="AF147" s="105"/>
    </row>
    <row r="148" spans="1:32" x14ac:dyDescent="0.25">
      <c r="A148" s="269" t="s">
        <v>1314</v>
      </c>
      <c r="B148" s="270"/>
      <c r="C148" s="270"/>
      <c r="D148" s="270"/>
      <c r="E148" s="125"/>
      <c r="F148" s="125"/>
      <c r="G148" s="125"/>
      <c r="H148" s="125"/>
      <c r="I148" s="125"/>
      <c r="J148" s="125"/>
      <c r="K148" s="125"/>
      <c r="L148" s="125"/>
      <c r="M148" s="125"/>
      <c r="N148" s="125">
        <v>1</v>
      </c>
      <c r="O148" s="125"/>
      <c r="P148" s="125"/>
      <c r="Q148" s="125"/>
      <c r="R148" s="125"/>
      <c r="S148" s="125"/>
      <c r="T148" s="120">
        <f t="shared" si="32"/>
        <v>1</v>
      </c>
      <c r="U148" s="105"/>
      <c r="V148" s="124"/>
      <c r="W148" s="105"/>
      <c r="X148" s="105"/>
      <c r="Y148" s="105"/>
      <c r="Z148" s="105"/>
      <c r="AA148" s="105"/>
      <c r="AB148" s="105"/>
      <c r="AC148" s="105"/>
      <c r="AD148" s="105"/>
      <c r="AE148" s="105"/>
      <c r="AF148" s="105"/>
    </row>
    <row r="149" spans="1:32" x14ac:dyDescent="0.25">
      <c r="A149" s="272" t="s">
        <v>1315</v>
      </c>
      <c r="B149" s="270"/>
      <c r="C149" s="270"/>
      <c r="D149" s="270"/>
      <c r="E149" s="125"/>
      <c r="F149" s="125"/>
      <c r="G149" s="125"/>
      <c r="H149" s="125"/>
      <c r="I149" s="125"/>
      <c r="J149" s="125">
        <v>1</v>
      </c>
      <c r="K149" s="125"/>
      <c r="L149" s="125"/>
      <c r="M149" s="125"/>
      <c r="N149" s="125"/>
      <c r="O149" s="125"/>
      <c r="P149" s="125"/>
      <c r="Q149" s="125"/>
      <c r="R149" s="125"/>
      <c r="S149" s="125"/>
      <c r="T149" s="120">
        <f t="shared" si="32"/>
        <v>1</v>
      </c>
      <c r="U149" s="105"/>
      <c r="V149" s="124"/>
      <c r="W149" s="105"/>
      <c r="X149" s="105"/>
      <c r="Y149" s="105"/>
      <c r="Z149" s="105"/>
      <c r="AA149" s="105"/>
      <c r="AB149" s="105"/>
      <c r="AC149" s="105"/>
      <c r="AD149" s="105"/>
      <c r="AE149" s="105"/>
      <c r="AF149" s="105"/>
    </row>
    <row r="150" spans="1:32" x14ac:dyDescent="0.25">
      <c r="A150" s="269" t="s">
        <v>1316</v>
      </c>
      <c r="B150" s="270"/>
      <c r="C150" s="270"/>
      <c r="D150" s="270"/>
      <c r="E150" s="125"/>
      <c r="F150" s="125"/>
      <c r="G150" s="125"/>
      <c r="H150" s="125"/>
      <c r="I150" s="125"/>
      <c r="J150" s="125"/>
      <c r="K150" s="125"/>
      <c r="L150" s="125"/>
      <c r="M150" s="125">
        <v>2</v>
      </c>
      <c r="N150" s="125"/>
      <c r="O150" s="125"/>
      <c r="P150" s="125"/>
      <c r="Q150" s="125"/>
      <c r="R150" s="125"/>
      <c r="S150" s="125"/>
      <c r="T150" s="120">
        <f t="shared" si="32"/>
        <v>2</v>
      </c>
      <c r="U150" s="105"/>
      <c r="V150" s="124"/>
      <c r="W150" s="105"/>
      <c r="X150" s="103"/>
      <c r="Y150" s="105"/>
      <c r="Z150" s="105"/>
      <c r="AA150" s="105"/>
      <c r="AB150" s="105"/>
      <c r="AC150" s="105"/>
      <c r="AD150" s="105"/>
      <c r="AE150" s="105"/>
      <c r="AF150" s="105"/>
    </row>
    <row r="151" spans="1:32" x14ac:dyDescent="0.25">
      <c r="A151" s="269" t="s">
        <v>1317</v>
      </c>
      <c r="B151" s="270"/>
      <c r="C151" s="270"/>
      <c r="D151" s="270"/>
      <c r="E151" s="125"/>
      <c r="F151" s="125">
        <v>1</v>
      </c>
      <c r="G151" s="125"/>
      <c r="H151" s="125"/>
      <c r="I151" s="125"/>
      <c r="J151" s="125"/>
      <c r="K151" s="125"/>
      <c r="L151" s="125"/>
      <c r="M151" s="125"/>
      <c r="N151" s="125"/>
      <c r="O151" s="125"/>
      <c r="P151" s="125"/>
      <c r="Q151" s="125"/>
      <c r="R151" s="125"/>
      <c r="S151" s="125"/>
      <c r="T151" s="120">
        <f t="shared" si="32"/>
        <v>1</v>
      </c>
      <c r="U151" s="105"/>
      <c r="V151" s="124"/>
      <c r="W151" s="105"/>
      <c r="X151" s="105"/>
      <c r="Y151" s="105"/>
      <c r="Z151" s="105"/>
      <c r="AA151" s="105"/>
      <c r="AB151" s="105"/>
      <c r="AC151" s="105"/>
      <c r="AD151" s="105"/>
      <c r="AE151" s="105"/>
      <c r="AF151" s="105"/>
    </row>
    <row r="152" spans="1:32" x14ac:dyDescent="0.25">
      <c r="A152" s="269" t="s">
        <v>1318</v>
      </c>
      <c r="B152" s="270"/>
      <c r="C152" s="270"/>
      <c r="D152" s="270"/>
      <c r="E152" s="125"/>
      <c r="F152" s="125"/>
      <c r="G152" s="125"/>
      <c r="H152" s="125"/>
      <c r="I152" s="125"/>
      <c r="J152" s="125"/>
      <c r="K152" s="125"/>
      <c r="L152" s="125">
        <v>1</v>
      </c>
      <c r="M152" s="125"/>
      <c r="N152" s="125"/>
      <c r="O152" s="125"/>
      <c r="P152" s="125"/>
      <c r="Q152" s="125"/>
      <c r="R152" s="125"/>
      <c r="S152" s="125"/>
      <c r="T152" s="120">
        <f t="shared" si="32"/>
        <v>1</v>
      </c>
      <c r="U152" s="105"/>
      <c r="V152" s="124"/>
      <c r="W152" s="105"/>
      <c r="X152" s="105"/>
      <c r="Y152" s="105"/>
      <c r="Z152" s="105"/>
      <c r="AA152" s="105"/>
      <c r="AB152" s="105"/>
      <c r="AC152" s="105"/>
      <c r="AD152" s="105"/>
      <c r="AE152" s="105"/>
      <c r="AF152" s="105"/>
    </row>
    <row r="153" spans="1:32" x14ac:dyDescent="0.25">
      <c r="A153" s="269" t="s">
        <v>1319</v>
      </c>
      <c r="B153" s="270"/>
      <c r="C153" s="270"/>
      <c r="D153" s="270"/>
      <c r="E153" s="125"/>
      <c r="F153" s="125"/>
      <c r="G153" s="125"/>
      <c r="H153" s="125"/>
      <c r="I153" s="125"/>
      <c r="J153" s="125"/>
      <c r="K153" s="125"/>
      <c r="L153" s="125"/>
      <c r="M153" s="125">
        <v>1</v>
      </c>
      <c r="N153" s="125"/>
      <c r="O153" s="125"/>
      <c r="P153" s="125"/>
      <c r="Q153" s="125"/>
      <c r="R153" s="125"/>
      <c r="S153" s="125"/>
      <c r="T153" s="120">
        <f t="shared" si="32"/>
        <v>1</v>
      </c>
      <c r="U153" s="105"/>
      <c r="V153" s="124"/>
      <c r="W153" s="105"/>
      <c r="X153" s="105"/>
      <c r="Y153" s="105"/>
      <c r="Z153" s="105"/>
      <c r="AA153" s="105"/>
      <c r="AB153" s="105"/>
      <c r="AC153" s="105"/>
      <c r="AD153" s="105"/>
      <c r="AE153" s="105"/>
      <c r="AF153" s="105"/>
    </row>
    <row r="154" spans="1:32" x14ac:dyDescent="0.25">
      <c r="A154" s="269" t="s">
        <v>1320</v>
      </c>
      <c r="B154" s="270"/>
      <c r="C154" s="270"/>
      <c r="D154" s="270"/>
      <c r="E154" s="125"/>
      <c r="F154" s="125"/>
      <c r="G154" s="125"/>
      <c r="H154" s="125">
        <v>1</v>
      </c>
      <c r="I154" s="125"/>
      <c r="J154" s="125"/>
      <c r="K154" s="125"/>
      <c r="L154" s="125"/>
      <c r="M154" s="125"/>
      <c r="N154" s="125"/>
      <c r="O154" s="125"/>
      <c r="P154" s="125"/>
      <c r="Q154" s="125"/>
      <c r="R154" s="125"/>
      <c r="S154" s="125"/>
      <c r="T154" s="120">
        <f t="shared" si="32"/>
        <v>1</v>
      </c>
      <c r="U154" s="105"/>
      <c r="V154" s="124"/>
      <c r="W154" s="105"/>
      <c r="X154" s="105"/>
      <c r="Y154" s="105"/>
      <c r="Z154" s="105"/>
      <c r="AA154" s="105"/>
      <c r="AB154" s="105"/>
      <c r="AC154" s="105"/>
      <c r="AD154" s="105"/>
      <c r="AE154" s="105"/>
      <c r="AF154" s="105"/>
    </row>
    <row r="155" spans="1:32" x14ac:dyDescent="0.25">
      <c r="A155" s="269" t="s">
        <v>1321</v>
      </c>
      <c r="B155" s="270"/>
      <c r="C155" s="270"/>
      <c r="D155" s="270"/>
      <c r="E155" s="125"/>
      <c r="F155" s="125"/>
      <c r="G155" s="125"/>
      <c r="H155" s="125"/>
      <c r="I155" s="125"/>
      <c r="J155" s="125"/>
      <c r="K155" s="125"/>
      <c r="L155" s="125"/>
      <c r="M155" s="125"/>
      <c r="N155" s="125">
        <v>1</v>
      </c>
      <c r="O155" s="125"/>
      <c r="P155" s="125"/>
      <c r="Q155" s="125"/>
      <c r="R155" s="125"/>
      <c r="S155" s="125"/>
      <c r="T155" s="120">
        <f t="shared" si="32"/>
        <v>1</v>
      </c>
      <c r="U155" s="105"/>
      <c r="V155" s="124"/>
      <c r="W155" s="105"/>
      <c r="X155" s="105"/>
      <c r="Y155" s="105"/>
      <c r="Z155" s="105"/>
      <c r="AA155" s="105"/>
      <c r="AB155" s="105"/>
      <c r="AC155" s="105"/>
      <c r="AD155" s="105"/>
      <c r="AE155" s="105"/>
      <c r="AF155" s="105"/>
    </row>
    <row r="156" spans="1:32" x14ac:dyDescent="0.25">
      <c r="A156" s="269" t="s">
        <v>1322</v>
      </c>
      <c r="B156" s="270"/>
      <c r="C156" s="270"/>
      <c r="D156" s="270"/>
      <c r="E156" s="125"/>
      <c r="F156" s="125"/>
      <c r="G156" s="125"/>
      <c r="H156" s="125"/>
      <c r="I156" s="125"/>
      <c r="J156" s="125"/>
      <c r="K156" s="125"/>
      <c r="L156" s="125"/>
      <c r="M156" s="125"/>
      <c r="N156" s="125"/>
      <c r="O156" s="125">
        <v>1</v>
      </c>
      <c r="P156" s="125"/>
      <c r="Q156" s="125"/>
      <c r="R156" s="125"/>
      <c r="S156" s="125"/>
      <c r="T156" s="120">
        <f t="shared" si="32"/>
        <v>1</v>
      </c>
      <c r="U156" s="105"/>
      <c r="V156" s="124"/>
      <c r="W156" s="105"/>
      <c r="X156" s="105"/>
      <c r="Y156" s="105"/>
      <c r="Z156" s="105"/>
      <c r="AA156" s="105"/>
      <c r="AB156" s="105"/>
      <c r="AC156" s="105"/>
      <c r="AD156" s="105"/>
      <c r="AE156" s="105"/>
      <c r="AF156" s="105"/>
    </row>
    <row r="157" spans="1:32" x14ac:dyDescent="0.25">
      <c r="A157" s="269" t="s">
        <v>1323</v>
      </c>
      <c r="B157" s="270"/>
      <c r="C157" s="270"/>
      <c r="D157" s="270"/>
      <c r="E157" s="125"/>
      <c r="F157" s="125"/>
      <c r="G157" s="125"/>
      <c r="H157" s="125"/>
      <c r="I157" s="125"/>
      <c r="J157" s="125"/>
      <c r="K157" s="125"/>
      <c r="L157" s="125"/>
      <c r="M157" s="125">
        <v>1</v>
      </c>
      <c r="N157" s="125"/>
      <c r="O157" s="125"/>
      <c r="P157" s="125"/>
      <c r="Q157" s="125"/>
      <c r="R157" s="125"/>
      <c r="S157" s="125"/>
      <c r="T157" s="120">
        <f t="shared" si="32"/>
        <v>1</v>
      </c>
      <c r="U157" s="105"/>
      <c r="V157" s="124"/>
      <c r="W157" s="105"/>
      <c r="X157" s="105"/>
      <c r="Y157" s="105"/>
      <c r="Z157" s="105"/>
      <c r="AA157" s="105"/>
      <c r="AB157" s="105"/>
      <c r="AC157" s="105"/>
      <c r="AD157" s="105"/>
      <c r="AE157" s="105"/>
      <c r="AF157" s="105"/>
    </row>
    <row r="158" spans="1:32" x14ac:dyDescent="0.25">
      <c r="A158" s="269" t="s">
        <v>1324</v>
      </c>
      <c r="B158" s="270"/>
      <c r="C158" s="270"/>
      <c r="D158" s="270"/>
      <c r="E158" s="125"/>
      <c r="F158" s="125"/>
      <c r="G158" s="125"/>
      <c r="H158" s="125"/>
      <c r="I158" s="125"/>
      <c r="J158" s="125"/>
      <c r="K158" s="125"/>
      <c r="L158" s="125">
        <v>1</v>
      </c>
      <c r="M158" s="125"/>
      <c r="N158" s="125"/>
      <c r="O158" s="125"/>
      <c r="P158" s="125"/>
      <c r="Q158" s="125"/>
      <c r="R158" s="125"/>
      <c r="S158" s="125"/>
      <c r="T158" s="120">
        <f t="shared" si="32"/>
        <v>1</v>
      </c>
      <c r="U158" s="105"/>
      <c r="V158" s="124"/>
      <c r="W158" s="105"/>
      <c r="X158" s="105"/>
      <c r="Y158" s="105"/>
      <c r="Z158" s="105"/>
      <c r="AA158" s="105"/>
      <c r="AB158" s="105"/>
      <c r="AC158" s="105"/>
      <c r="AD158" s="105"/>
      <c r="AE158" s="105"/>
      <c r="AF158" s="105"/>
    </row>
    <row r="159" spans="1:32" x14ac:dyDescent="0.25">
      <c r="A159" s="269" t="s">
        <v>1325</v>
      </c>
      <c r="B159" s="270"/>
      <c r="C159" s="270"/>
      <c r="D159" s="270"/>
      <c r="E159" s="125"/>
      <c r="F159" s="125"/>
      <c r="G159" s="125"/>
      <c r="H159" s="125"/>
      <c r="I159" s="125"/>
      <c r="J159" s="125"/>
      <c r="K159" s="125"/>
      <c r="L159" s="125">
        <v>1</v>
      </c>
      <c r="M159" s="125"/>
      <c r="N159" s="125"/>
      <c r="O159" s="125"/>
      <c r="P159" s="125"/>
      <c r="Q159" s="125"/>
      <c r="R159" s="125"/>
      <c r="S159" s="125"/>
      <c r="T159" s="120">
        <f t="shared" si="32"/>
        <v>1</v>
      </c>
      <c r="U159" s="105"/>
      <c r="V159" s="124"/>
      <c r="W159" s="105"/>
      <c r="X159" s="105"/>
      <c r="Y159" s="105"/>
      <c r="Z159" s="105"/>
      <c r="AA159" s="105"/>
      <c r="AB159" s="105"/>
      <c r="AC159" s="105"/>
      <c r="AD159" s="105"/>
      <c r="AE159" s="105"/>
      <c r="AF159" s="105"/>
    </row>
    <row r="160" spans="1:32" x14ac:dyDescent="0.25">
      <c r="A160" s="269" t="s">
        <v>1326</v>
      </c>
      <c r="B160" s="270"/>
      <c r="C160" s="270"/>
      <c r="D160" s="270"/>
      <c r="E160" s="125"/>
      <c r="F160" s="125"/>
      <c r="G160" s="125"/>
      <c r="H160" s="125"/>
      <c r="I160" s="125"/>
      <c r="J160" s="125"/>
      <c r="K160" s="125"/>
      <c r="L160" s="125"/>
      <c r="M160" s="125"/>
      <c r="N160" s="125"/>
      <c r="O160" s="125"/>
      <c r="P160" s="125"/>
      <c r="Q160" s="125"/>
      <c r="R160" s="125"/>
      <c r="S160" s="125">
        <v>1</v>
      </c>
      <c r="T160" s="120">
        <f t="shared" si="32"/>
        <v>1</v>
      </c>
      <c r="U160" s="105"/>
      <c r="V160" s="124"/>
      <c r="W160" s="105"/>
      <c r="X160" s="105"/>
      <c r="Y160" s="105"/>
      <c r="Z160" s="105"/>
      <c r="AA160" s="105"/>
      <c r="AB160" s="105"/>
      <c r="AC160" s="105"/>
      <c r="AD160" s="105"/>
      <c r="AE160" s="105"/>
      <c r="AF160" s="105"/>
    </row>
    <row r="161" spans="1:32" x14ac:dyDescent="0.25">
      <c r="A161" s="269" t="s">
        <v>1327</v>
      </c>
      <c r="B161" s="270"/>
      <c r="C161" s="270"/>
      <c r="D161" s="270"/>
      <c r="E161" s="125"/>
      <c r="F161" s="125"/>
      <c r="G161" s="125">
        <v>1</v>
      </c>
      <c r="H161" s="125"/>
      <c r="I161" s="125"/>
      <c r="J161" s="125"/>
      <c r="K161" s="125"/>
      <c r="L161" s="125"/>
      <c r="M161" s="125"/>
      <c r="N161" s="125"/>
      <c r="O161" s="125"/>
      <c r="P161" s="125"/>
      <c r="Q161" s="125"/>
      <c r="R161" s="125"/>
      <c r="S161" s="125"/>
      <c r="T161" s="120">
        <f t="shared" si="32"/>
        <v>1</v>
      </c>
      <c r="U161" s="105"/>
      <c r="V161" s="124"/>
      <c r="W161" s="105"/>
      <c r="X161" s="105"/>
      <c r="Y161" s="105"/>
      <c r="Z161" s="105"/>
      <c r="AA161" s="105"/>
      <c r="AB161" s="105"/>
      <c r="AC161" s="105"/>
      <c r="AD161" s="105"/>
      <c r="AE161" s="105"/>
      <c r="AF161" s="105"/>
    </row>
    <row r="162" spans="1:32" x14ac:dyDescent="0.25">
      <c r="A162" s="269" t="s">
        <v>1328</v>
      </c>
      <c r="B162" s="270"/>
      <c r="C162" s="270"/>
      <c r="D162" s="270"/>
      <c r="E162" s="125"/>
      <c r="F162" s="125"/>
      <c r="G162" s="125"/>
      <c r="H162" s="125"/>
      <c r="I162" s="125"/>
      <c r="J162" s="125"/>
      <c r="K162" s="125"/>
      <c r="L162" s="125"/>
      <c r="M162" s="125"/>
      <c r="N162" s="125"/>
      <c r="O162" s="125"/>
      <c r="P162" s="125">
        <v>1</v>
      </c>
      <c r="Q162" s="125"/>
      <c r="R162" s="125"/>
      <c r="S162" s="125"/>
      <c r="T162" s="120">
        <f t="shared" si="32"/>
        <v>1</v>
      </c>
      <c r="U162" s="105"/>
      <c r="V162" s="124"/>
      <c r="W162" s="105"/>
      <c r="X162" s="105"/>
      <c r="Y162" s="105"/>
      <c r="Z162" s="105"/>
      <c r="AA162" s="105"/>
      <c r="AB162" s="105"/>
      <c r="AC162" s="105"/>
      <c r="AD162" s="105"/>
      <c r="AE162" s="105"/>
      <c r="AF162" s="105"/>
    </row>
    <row r="163" spans="1:32" x14ac:dyDescent="0.25">
      <c r="A163" s="269" t="s">
        <v>1329</v>
      </c>
      <c r="B163" s="270"/>
      <c r="C163" s="270"/>
      <c r="D163" s="270"/>
      <c r="E163" s="125"/>
      <c r="F163" s="125"/>
      <c r="G163" s="125"/>
      <c r="H163" s="125"/>
      <c r="I163" s="125"/>
      <c r="J163" s="125"/>
      <c r="K163" s="125"/>
      <c r="L163" s="125"/>
      <c r="M163" s="125"/>
      <c r="N163" s="125"/>
      <c r="O163" s="125"/>
      <c r="P163" s="125"/>
      <c r="Q163" s="125"/>
      <c r="R163" s="125"/>
      <c r="S163" s="125">
        <v>1</v>
      </c>
      <c r="T163" s="120">
        <f t="shared" si="32"/>
        <v>1</v>
      </c>
      <c r="U163" s="105"/>
      <c r="V163" s="124"/>
      <c r="W163" s="105"/>
      <c r="X163" s="105"/>
      <c r="Y163" s="105"/>
      <c r="Z163" s="105"/>
      <c r="AA163" s="105"/>
      <c r="AB163" s="105"/>
      <c r="AC163" s="105"/>
      <c r="AD163" s="105"/>
      <c r="AE163" s="105"/>
      <c r="AF163" s="105"/>
    </row>
    <row r="164" spans="1:32" x14ac:dyDescent="0.25">
      <c r="A164" s="269" t="s">
        <v>1330</v>
      </c>
      <c r="B164" s="270"/>
      <c r="C164" s="270"/>
      <c r="D164" s="270"/>
      <c r="E164" s="125"/>
      <c r="F164" s="125"/>
      <c r="G164" s="125"/>
      <c r="H164" s="125">
        <v>1</v>
      </c>
      <c r="I164" s="125"/>
      <c r="J164" s="125"/>
      <c r="K164" s="125"/>
      <c r="L164" s="125"/>
      <c r="M164" s="125"/>
      <c r="N164" s="125"/>
      <c r="O164" s="125"/>
      <c r="P164" s="125"/>
      <c r="Q164" s="125"/>
      <c r="R164" s="125"/>
      <c r="S164" s="125"/>
      <c r="T164" s="120">
        <f t="shared" si="32"/>
        <v>1</v>
      </c>
      <c r="U164" s="105"/>
      <c r="V164" s="124"/>
      <c r="W164" s="105"/>
      <c r="X164" s="105"/>
      <c r="Y164" s="105"/>
      <c r="Z164" s="105"/>
      <c r="AA164" s="105"/>
      <c r="AB164" s="105"/>
      <c r="AC164" s="105"/>
      <c r="AD164" s="105"/>
      <c r="AE164" s="105"/>
      <c r="AF164" s="105"/>
    </row>
    <row r="165" spans="1:32" x14ac:dyDescent="0.25">
      <c r="A165" s="269" t="s">
        <v>1331</v>
      </c>
      <c r="B165" s="270"/>
      <c r="C165" s="270"/>
      <c r="D165" s="270"/>
      <c r="E165" s="125"/>
      <c r="F165" s="125"/>
      <c r="G165" s="125"/>
      <c r="H165" s="125"/>
      <c r="I165" s="125"/>
      <c r="J165" s="125"/>
      <c r="K165" s="125"/>
      <c r="L165" s="125"/>
      <c r="M165" s="125">
        <v>1</v>
      </c>
      <c r="N165" s="125"/>
      <c r="O165" s="125"/>
      <c r="P165" s="125">
        <v>2</v>
      </c>
      <c r="Q165" s="125"/>
      <c r="R165" s="125"/>
      <c r="S165" s="125"/>
      <c r="T165" s="120">
        <f t="shared" si="32"/>
        <v>3</v>
      </c>
      <c r="U165" s="105"/>
      <c r="V165" s="105"/>
      <c r="W165" s="105"/>
      <c r="X165" s="105"/>
      <c r="Y165" s="105"/>
      <c r="Z165" s="105"/>
      <c r="AA165" s="105"/>
      <c r="AB165" s="105"/>
      <c r="AC165" s="105"/>
      <c r="AD165" s="105"/>
      <c r="AE165" s="105"/>
      <c r="AF165" s="105"/>
    </row>
    <row r="166" spans="1:32" x14ac:dyDescent="0.25">
      <c r="A166" s="275" t="s">
        <v>1332</v>
      </c>
      <c r="B166" s="270"/>
      <c r="C166" s="270"/>
      <c r="D166" s="270"/>
      <c r="E166" s="125"/>
      <c r="F166" s="125"/>
      <c r="G166" s="125"/>
      <c r="H166" s="125"/>
      <c r="I166" s="125"/>
      <c r="J166" s="125">
        <v>1</v>
      </c>
      <c r="K166" s="125">
        <v>1</v>
      </c>
      <c r="L166" s="125"/>
      <c r="M166" s="125"/>
      <c r="N166" s="125"/>
      <c r="O166" s="125">
        <v>1</v>
      </c>
      <c r="P166" s="125"/>
      <c r="Q166" s="125"/>
      <c r="R166" s="125"/>
      <c r="S166" s="125"/>
      <c r="T166" s="120">
        <f t="shared" si="32"/>
        <v>3</v>
      </c>
      <c r="U166" s="105"/>
      <c r="V166" s="105"/>
      <c r="W166" s="105"/>
      <c r="X166" s="105"/>
      <c r="Y166" s="105"/>
      <c r="Z166" s="105"/>
      <c r="AA166" s="105"/>
      <c r="AB166" s="105"/>
      <c r="AC166" s="105"/>
      <c r="AD166" s="105"/>
      <c r="AE166" s="105"/>
      <c r="AF166" s="105"/>
    </row>
    <row r="167" spans="1:32" x14ac:dyDescent="0.25">
      <c r="A167" s="269" t="s">
        <v>1333</v>
      </c>
      <c r="B167" s="270"/>
      <c r="C167" s="270"/>
      <c r="D167" s="270"/>
      <c r="E167" s="125"/>
      <c r="F167" s="125"/>
      <c r="G167" s="125"/>
      <c r="H167" s="125"/>
      <c r="I167" s="125"/>
      <c r="J167" s="125"/>
      <c r="K167" s="125"/>
      <c r="L167" s="125"/>
      <c r="M167" s="125">
        <v>1</v>
      </c>
      <c r="N167" s="125"/>
      <c r="O167" s="125"/>
      <c r="P167" s="125"/>
      <c r="Q167" s="125"/>
      <c r="R167" s="125"/>
      <c r="S167" s="125"/>
      <c r="T167" s="120">
        <f t="shared" si="32"/>
        <v>1</v>
      </c>
      <c r="U167" s="105"/>
      <c r="V167" s="105"/>
      <c r="W167" s="105"/>
      <c r="X167" s="105"/>
      <c r="Y167" s="105"/>
      <c r="Z167" s="105"/>
      <c r="AA167" s="105"/>
      <c r="AB167" s="105"/>
      <c r="AC167" s="105"/>
      <c r="AD167" s="105"/>
      <c r="AE167" s="105"/>
      <c r="AF167" s="105"/>
    </row>
    <row r="168" spans="1:32" x14ac:dyDescent="0.25">
      <c r="A168" s="269" t="s">
        <v>1334</v>
      </c>
      <c r="B168" s="270"/>
      <c r="C168" s="270"/>
      <c r="D168" s="270"/>
      <c r="E168" s="125"/>
      <c r="F168" s="125"/>
      <c r="G168" s="125"/>
      <c r="H168" s="125"/>
      <c r="I168" s="125"/>
      <c r="J168" s="125"/>
      <c r="K168" s="125"/>
      <c r="L168" s="125">
        <v>1</v>
      </c>
      <c r="M168" s="125"/>
      <c r="N168" s="125">
        <v>1</v>
      </c>
      <c r="O168" s="125"/>
      <c r="P168" s="125"/>
      <c r="Q168" s="125"/>
      <c r="R168" s="125"/>
      <c r="S168" s="125"/>
      <c r="T168" s="120">
        <f t="shared" si="32"/>
        <v>2</v>
      </c>
      <c r="U168" s="105"/>
      <c r="V168" s="105"/>
      <c r="W168" s="105"/>
      <c r="X168" s="105"/>
      <c r="Y168" s="105"/>
      <c r="Z168" s="105"/>
      <c r="AA168" s="105"/>
      <c r="AB168" s="105"/>
      <c r="AC168" s="105"/>
      <c r="AD168" s="105"/>
      <c r="AE168" s="105"/>
      <c r="AF168" s="105"/>
    </row>
    <row r="169" spans="1:32" x14ac:dyDescent="0.25">
      <c r="A169" s="269" t="s">
        <v>1335</v>
      </c>
      <c r="B169" s="270"/>
      <c r="C169" s="270"/>
      <c r="D169" s="270"/>
      <c r="E169" s="125"/>
      <c r="F169" s="125"/>
      <c r="G169" s="125"/>
      <c r="H169" s="125"/>
      <c r="I169" s="125"/>
      <c r="J169" s="125">
        <v>1</v>
      </c>
      <c r="K169" s="125"/>
      <c r="L169" s="125"/>
      <c r="M169" s="125"/>
      <c r="N169" s="125"/>
      <c r="O169" s="125">
        <v>1</v>
      </c>
      <c r="P169" s="125"/>
      <c r="Q169" s="125"/>
      <c r="R169" s="125"/>
      <c r="S169" s="125"/>
      <c r="T169" s="120">
        <f t="shared" si="32"/>
        <v>2</v>
      </c>
      <c r="U169" s="105"/>
      <c r="V169" s="105"/>
      <c r="W169" s="105"/>
      <c r="X169" s="105"/>
      <c r="Y169" s="105"/>
      <c r="Z169" s="105"/>
      <c r="AA169" s="105"/>
      <c r="AB169" s="105"/>
      <c r="AC169" s="105"/>
      <c r="AD169" s="105"/>
      <c r="AE169" s="105"/>
      <c r="AF169" s="105"/>
    </row>
    <row r="170" spans="1:32" x14ac:dyDescent="0.25">
      <c r="A170" s="269" t="s">
        <v>1336</v>
      </c>
      <c r="B170" s="270"/>
      <c r="C170" s="270"/>
      <c r="D170" s="270"/>
      <c r="E170" s="125"/>
      <c r="F170" s="125"/>
      <c r="G170" s="125"/>
      <c r="H170" s="125"/>
      <c r="I170" s="125"/>
      <c r="J170" s="125"/>
      <c r="K170" s="125"/>
      <c r="L170" s="125"/>
      <c r="M170" s="125"/>
      <c r="N170" s="125">
        <v>1</v>
      </c>
      <c r="O170" s="125"/>
      <c r="P170" s="125"/>
      <c r="Q170" s="125"/>
      <c r="R170" s="125"/>
      <c r="S170" s="125"/>
      <c r="T170" s="120">
        <f t="shared" si="32"/>
        <v>1</v>
      </c>
      <c r="U170" s="105"/>
      <c r="V170" s="105"/>
      <c r="W170" s="105"/>
      <c r="X170" s="105"/>
      <c r="Y170" s="105"/>
      <c r="Z170" s="105"/>
      <c r="AA170" s="105"/>
      <c r="AB170" s="105"/>
      <c r="AC170" s="105"/>
      <c r="AD170" s="105"/>
      <c r="AE170" s="105"/>
      <c r="AF170" s="105"/>
    </row>
    <row r="171" spans="1:32" x14ac:dyDescent="0.25">
      <c r="A171" s="269" t="s">
        <v>1337</v>
      </c>
      <c r="B171" s="270"/>
      <c r="C171" s="270"/>
      <c r="D171" s="270"/>
      <c r="E171" s="125"/>
      <c r="F171" s="125"/>
      <c r="G171" s="125">
        <v>1</v>
      </c>
      <c r="H171" s="125"/>
      <c r="I171" s="125"/>
      <c r="J171" s="125"/>
      <c r="K171" s="125"/>
      <c r="L171" s="125"/>
      <c r="M171" s="125"/>
      <c r="N171" s="125"/>
      <c r="O171" s="125"/>
      <c r="P171" s="125"/>
      <c r="Q171" s="125"/>
      <c r="R171" s="125"/>
      <c r="S171" s="125"/>
      <c r="T171" s="120">
        <f t="shared" si="32"/>
        <v>1</v>
      </c>
      <c r="U171" s="105"/>
      <c r="X171" s="105"/>
      <c r="Y171" s="105"/>
      <c r="Z171" s="105"/>
      <c r="AA171" s="105"/>
      <c r="AB171" s="105"/>
      <c r="AC171" s="105"/>
      <c r="AD171" s="105"/>
      <c r="AE171" s="105"/>
      <c r="AF171" s="105"/>
    </row>
    <row r="172" spans="1:32" x14ac:dyDescent="0.25">
      <c r="A172" s="276" t="s">
        <v>1338</v>
      </c>
      <c r="B172" s="270"/>
      <c r="C172" s="270"/>
      <c r="D172" s="270"/>
      <c r="E172" s="125"/>
      <c r="F172" s="125"/>
      <c r="G172" s="125"/>
      <c r="H172" s="125"/>
      <c r="I172" s="125"/>
      <c r="J172" s="125"/>
      <c r="K172" s="125"/>
      <c r="L172" s="125"/>
      <c r="M172" s="125"/>
      <c r="N172" s="125"/>
      <c r="O172" s="125"/>
      <c r="P172" s="125"/>
      <c r="Q172" s="125">
        <v>1</v>
      </c>
      <c r="R172" s="125"/>
      <c r="S172" s="125"/>
      <c r="T172" s="120">
        <f t="shared" si="32"/>
        <v>1</v>
      </c>
      <c r="U172" s="105"/>
      <c r="X172" s="105"/>
      <c r="Y172" s="105"/>
      <c r="Z172" s="105"/>
      <c r="AA172" s="105"/>
      <c r="AB172" s="105"/>
      <c r="AC172" s="105"/>
      <c r="AD172" s="105"/>
      <c r="AE172" s="105"/>
      <c r="AF172" s="105"/>
    </row>
    <row r="173" spans="1:32" x14ac:dyDescent="0.25">
      <c r="A173" s="272" t="s">
        <v>1339</v>
      </c>
      <c r="B173" s="270"/>
      <c r="C173" s="270"/>
      <c r="D173" s="270"/>
      <c r="E173" s="125"/>
      <c r="F173" s="125"/>
      <c r="G173" s="125"/>
      <c r="H173" s="125"/>
      <c r="I173" s="125"/>
      <c r="J173" s="125"/>
      <c r="K173" s="125"/>
      <c r="L173" s="125"/>
      <c r="M173" s="125">
        <v>1</v>
      </c>
      <c r="N173" s="125"/>
      <c r="O173" s="125"/>
      <c r="P173" s="125"/>
      <c r="Q173" s="125"/>
      <c r="R173" s="125"/>
      <c r="S173" s="125"/>
      <c r="T173" s="120">
        <f t="shared" si="32"/>
        <v>1</v>
      </c>
      <c r="U173" s="105"/>
      <c r="X173" s="105"/>
      <c r="Y173" s="105"/>
      <c r="Z173" s="105"/>
      <c r="AA173" s="105"/>
      <c r="AB173" s="105"/>
      <c r="AC173" s="105"/>
      <c r="AD173" s="105"/>
      <c r="AE173" s="105"/>
      <c r="AF173" s="105"/>
    </row>
    <row r="174" spans="1:32" x14ac:dyDescent="0.25">
      <c r="A174" s="269" t="s">
        <v>1340</v>
      </c>
      <c r="B174" s="270"/>
      <c r="C174" s="270"/>
      <c r="D174" s="270"/>
      <c r="E174" s="125"/>
      <c r="F174" s="125"/>
      <c r="G174" s="125"/>
      <c r="H174" s="125"/>
      <c r="I174" s="125"/>
      <c r="J174" s="125"/>
      <c r="K174" s="125"/>
      <c r="L174" s="125">
        <v>1</v>
      </c>
      <c r="M174" s="125"/>
      <c r="N174" s="125"/>
      <c r="O174" s="125"/>
      <c r="P174" s="125"/>
      <c r="Q174" s="125"/>
      <c r="R174" s="125"/>
      <c r="S174" s="125"/>
      <c r="T174" s="120">
        <f t="shared" si="32"/>
        <v>1</v>
      </c>
      <c r="U174" s="105"/>
      <c r="X174" s="105"/>
      <c r="Y174" s="105"/>
      <c r="Z174" s="105"/>
      <c r="AA174" s="105"/>
      <c r="AB174" s="105"/>
      <c r="AC174" s="105"/>
      <c r="AD174" s="105"/>
      <c r="AE174" s="105"/>
      <c r="AF174" s="105"/>
    </row>
    <row r="175" spans="1:32" x14ac:dyDescent="0.25">
      <c r="A175" s="269" t="s">
        <v>1341</v>
      </c>
      <c r="B175" s="270"/>
      <c r="C175" s="270"/>
      <c r="D175" s="270"/>
      <c r="E175" s="125">
        <v>1</v>
      </c>
      <c r="F175" s="125"/>
      <c r="G175" s="125"/>
      <c r="H175" s="125">
        <v>1</v>
      </c>
      <c r="I175" s="125"/>
      <c r="J175" s="125"/>
      <c r="K175" s="125">
        <v>1</v>
      </c>
      <c r="L175" s="125"/>
      <c r="M175" s="125"/>
      <c r="N175" s="125"/>
      <c r="O175" s="125"/>
      <c r="P175" s="125"/>
      <c r="Q175" s="125"/>
      <c r="R175" s="125"/>
      <c r="S175" s="125"/>
      <c r="T175" s="120">
        <f t="shared" si="32"/>
        <v>3</v>
      </c>
      <c r="U175" s="103"/>
      <c r="X175" s="105"/>
      <c r="Y175" s="105"/>
      <c r="Z175" s="105"/>
      <c r="AA175" s="105"/>
      <c r="AB175" s="105"/>
      <c r="AC175" s="105"/>
      <c r="AD175" s="105"/>
      <c r="AE175" s="105"/>
      <c r="AF175" s="105"/>
    </row>
    <row r="176" spans="1:32" x14ac:dyDescent="0.25">
      <c r="A176" s="269" t="s">
        <v>1342</v>
      </c>
      <c r="B176" s="270"/>
      <c r="C176" s="270"/>
      <c r="D176" s="270"/>
      <c r="E176" s="125"/>
      <c r="F176" s="125"/>
      <c r="G176" s="125"/>
      <c r="H176" s="125"/>
      <c r="I176" s="125"/>
      <c r="J176" s="125"/>
      <c r="K176" s="125"/>
      <c r="L176" s="125"/>
      <c r="M176" s="125"/>
      <c r="N176" s="125"/>
      <c r="O176" s="125"/>
      <c r="P176" s="125"/>
      <c r="Q176" s="125">
        <v>1</v>
      </c>
      <c r="R176" s="125"/>
      <c r="S176" s="125"/>
      <c r="T176" s="120">
        <f t="shared" si="32"/>
        <v>1</v>
      </c>
      <c r="U176" s="105"/>
      <c r="V176" s="105"/>
      <c r="W176" s="105"/>
      <c r="X176" s="105"/>
      <c r="Y176" s="105"/>
      <c r="Z176" s="105"/>
      <c r="AA176" s="105"/>
      <c r="AB176" s="105"/>
      <c r="AC176" s="105"/>
      <c r="AD176" s="105"/>
      <c r="AE176" s="105"/>
      <c r="AF176" s="105"/>
    </row>
    <row r="177" spans="1:32" x14ac:dyDescent="0.25">
      <c r="A177" s="269" t="s">
        <v>1343</v>
      </c>
      <c r="B177" s="270"/>
      <c r="C177" s="270"/>
      <c r="D177" s="270"/>
      <c r="E177" s="125"/>
      <c r="F177" s="125"/>
      <c r="G177" s="125"/>
      <c r="H177" s="125"/>
      <c r="I177" s="125"/>
      <c r="J177" s="125">
        <v>1</v>
      </c>
      <c r="K177" s="125"/>
      <c r="L177" s="125"/>
      <c r="M177" s="125"/>
      <c r="N177" s="125"/>
      <c r="O177" s="125"/>
      <c r="P177" s="125"/>
      <c r="Q177" s="125"/>
      <c r="R177" s="125"/>
      <c r="S177" s="125"/>
      <c r="T177" s="120">
        <f t="shared" si="32"/>
        <v>1</v>
      </c>
      <c r="U177" s="105"/>
      <c r="V177" s="105"/>
      <c r="W177" s="105"/>
      <c r="X177" s="105"/>
      <c r="Y177" s="105"/>
      <c r="Z177" s="105"/>
      <c r="AA177" s="105"/>
      <c r="AB177" s="105"/>
      <c r="AC177" s="105"/>
      <c r="AD177" s="105"/>
      <c r="AE177" s="105"/>
      <c r="AF177" s="105"/>
    </row>
    <row r="178" spans="1:32" x14ac:dyDescent="0.25">
      <c r="A178" s="269" t="s">
        <v>1344</v>
      </c>
      <c r="B178" s="270"/>
      <c r="C178" s="270"/>
      <c r="D178" s="270"/>
      <c r="E178" s="125"/>
      <c r="F178" s="125"/>
      <c r="G178" s="125"/>
      <c r="H178" s="125">
        <v>1</v>
      </c>
      <c r="I178" s="125"/>
      <c r="J178" s="125">
        <v>1</v>
      </c>
      <c r="K178" s="125"/>
      <c r="L178" s="125"/>
      <c r="M178" s="125"/>
      <c r="N178" s="125"/>
      <c r="O178" s="125"/>
      <c r="P178" s="125"/>
      <c r="Q178" s="125"/>
      <c r="R178" s="125"/>
      <c r="S178" s="125"/>
      <c r="T178" s="120">
        <f t="shared" si="32"/>
        <v>2</v>
      </c>
      <c r="U178" s="105"/>
      <c r="V178" s="105"/>
      <c r="W178" s="105"/>
      <c r="X178" s="105"/>
      <c r="Y178" s="105"/>
      <c r="Z178" s="105"/>
      <c r="AA178" s="105"/>
      <c r="AB178" s="105"/>
      <c r="AC178" s="105"/>
      <c r="AD178" s="105"/>
      <c r="AE178" s="105"/>
      <c r="AF178" s="105"/>
    </row>
    <row r="179" spans="1:32" x14ac:dyDescent="0.25">
      <c r="A179" s="269" t="s">
        <v>1345</v>
      </c>
      <c r="B179" s="270"/>
      <c r="C179" s="270"/>
      <c r="D179" s="270"/>
      <c r="E179" s="125"/>
      <c r="F179" s="125"/>
      <c r="G179" s="125"/>
      <c r="H179" s="125">
        <v>1</v>
      </c>
      <c r="I179" s="125"/>
      <c r="J179" s="125"/>
      <c r="K179" s="125"/>
      <c r="L179" s="125"/>
      <c r="M179" s="125"/>
      <c r="N179" s="125"/>
      <c r="O179" s="125"/>
      <c r="P179" s="125"/>
      <c r="Q179" s="125"/>
      <c r="R179" s="125"/>
      <c r="S179" s="125"/>
      <c r="T179" s="120">
        <f t="shared" si="32"/>
        <v>1</v>
      </c>
      <c r="U179" s="105"/>
      <c r="V179" s="105"/>
      <c r="W179" s="105"/>
      <c r="X179" s="105"/>
      <c r="Y179" s="105"/>
      <c r="Z179" s="105"/>
      <c r="AA179" s="105"/>
      <c r="AB179" s="105"/>
      <c r="AC179" s="105"/>
      <c r="AD179" s="105"/>
      <c r="AE179" s="105"/>
      <c r="AF179" s="105"/>
    </row>
    <row r="180" spans="1:32" x14ac:dyDescent="0.25">
      <c r="A180" s="271" t="s">
        <v>1346</v>
      </c>
      <c r="B180" s="270"/>
      <c r="C180" s="270"/>
      <c r="D180" s="252"/>
      <c r="E180" s="119">
        <f t="shared" ref="E180:T180" si="33">SUM(E136:E179)</f>
        <v>2</v>
      </c>
      <c r="F180" s="119">
        <f t="shared" si="33"/>
        <v>2</v>
      </c>
      <c r="G180" s="119">
        <f t="shared" si="33"/>
        <v>2</v>
      </c>
      <c r="H180" s="119">
        <f t="shared" si="33"/>
        <v>5</v>
      </c>
      <c r="I180" s="119">
        <f t="shared" si="33"/>
        <v>1</v>
      </c>
      <c r="J180" s="119">
        <f t="shared" si="33"/>
        <v>5</v>
      </c>
      <c r="K180" s="119">
        <f t="shared" si="33"/>
        <v>4</v>
      </c>
      <c r="L180" s="119">
        <f t="shared" si="33"/>
        <v>6</v>
      </c>
      <c r="M180" s="119">
        <f t="shared" si="33"/>
        <v>8</v>
      </c>
      <c r="N180" s="119">
        <f t="shared" si="33"/>
        <v>5</v>
      </c>
      <c r="O180" s="119">
        <f t="shared" si="33"/>
        <v>4</v>
      </c>
      <c r="P180" s="119">
        <f t="shared" si="33"/>
        <v>6</v>
      </c>
      <c r="Q180" s="119">
        <f t="shared" si="33"/>
        <v>3</v>
      </c>
      <c r="R180" s="119">
        <f t="shared" si="33"/>
        <v>1</v>
      </c>
      <c r="S180" s="119">
        <f t="shared" si="33"/>
        <v>3</v>
      </c>
      <c r="T180" s="119">
        <f t="shared" si="33"/>
        <v>57</v>
      </c>
      <c r="U180" s="105"/>
      <c r="V180" s="105"/>
      <c r="W180" s="105"/>
      <c r="X180" s="105"/>
      <c r="Y180" s="105"/>
      <c r="Z180" s="105"/>
      <c r="AA180" s="105"/>
      <c r="AB180" s="105"/>
      <c r="AC180" s="105"/>
      <c r="AD180" s="105"/>
      <c r="AE180" s="105"/>
      <c r="AF180" s="105"/>
    </row>
    <row r="181" spans="1:32" x14ac:dyDescent="0.25">
      <c r="A181" s="121"/>
      <c r="B181" s="122"/>
      <c r="C181" s="122"/>
      <c r="D181" s="105"/>
      <c r="E181" s="105"/>
      <c r="F181" s="105"/>
      <c r="G181" s="105"/>
      <c r="H181" s="105"/>
      <c r="I181" s="105"/>
      <c r="J181" s="105"/>
      <c r="K181" s="105"/>
      <c r="L181" s="105"/>
      <c r="M181" s="105"/>
      <c r="N181" s="105"/>
      <c r="O181" s="105"/>
      <c r="P181" s="105"/>
      <c r="Q181" s="105"/>
      <c r="R181" s="105"/>
      <c r="S181" s="105"/>
      <c r="T181" s="105"/>
      <c r="U181" s="105"/>
      <c r="V181" s="105"/>
      <c r="W181" s="105"/>
      <c r="X181" s="105"/>
      <c r="Y181" s="105"/>
      <c r="Z181" s="105"/>
      <c r="AA181" s="105"/>
      <c r="AB181" s="105"/>
      <c r="AC181" s="105"/>
      <c r="AD181" s="105"/>
      <c r="AE181" s="105"/>
      <c r="AF181" s="105"/>
    </row>
    <row r="182" spans="1:32" x14ac:dyDescent="0.25">
      <c r="A182" s="271" t="s">
        <v>1347</v>
      </c>
      <c r="B182" s="270"/>
      <c r="C182" s="270"/>
      <c r="D182" s="270"/>
      <c r="E182" s="127">
        <v>2017</v>
      </c>
      <c r="F182" s="127">
        <v>2016</v>
      </c>
      <c r="G182" s="127">
        <v>2015</v>
      </c>
      <c r="H182" s="127">
        <v>2014</v>
      </c>
      <c r="I182" s="127">
        <v>2013</v>
      </c>
      <c r="J182" s="127">
        <v>2012</v>
      </c>
      <c r="K182" s="127">
        <v>2011</v>
      </c>
      <c r="L182" s="127">
        <v>2010</v>
      </c>
      <c r="M182" s="119">
        <v>2009</v>
      </c>
      <c r="N182" s="119">
        <v>2008</v>
      </c>
      <c r="O182" s="119">
        <v>2007</v>
      </c>
      <c r="P182" s="119">
        <v>2006</v>
      </c>
      <c r="Q182" s="119">
        <v>2005</v>
      </c>
      <c r="R182" s="119">
        <v>2004</v>
      </c>
      <c r="S182" s="119">
        <v>2003</v>
      </c>
      <c r="T182" s="119" t="s">
        <v>1301</v>
      </c>
      <c r="U182" s="119" t="s">
        <v>1348</v>
      </c>
      <c r="V182" s="119" t="s">
        <v>1349</v>
      </c>
      <c r="W182" s="105"/>
      <c r="X182" s="105"/>
      <c r="Y182" s="105"/>
      <c r="Z182" s="105"/>
      <c r="AA182" s="105"/>
      <c r="AB182" s="105"/>
      <c r="AC182" s="105"/>
      <c r="AD182" s="105"/>
      <c r="AE182" s="105"/>
      <c r="AF182" s="105"/>
    </row>
    <row r="183" spans="1:32" x14ac:dyDescent="0.25">
      <c r="A183" s="269" t="s">
        <v>1350</v>
      </c>
      <c r="B183" s="270"/>
      <c r="C183" s="270"/>
      <c r="D183" s="270"/>
      <c r="E183" s="125"/>
      <c r="F183" s="125">
        <v>1</v>
      </c>
      <c r="G183" s="125"/>
      <c r="H183" s="125"/>
      <c r="I183" s="125"/>
      <c r="J183" s="125"/>
      <c r="K183" s="125"/>
      <c r="L183" s="125"/>
      <c r="M183" s="125"/>
      <c r="N183" s="125"/>
      <c r="O183" s="125"/>
      <c r="P183" s="125"/>
      <c r="Q183" s="125"/>
      <c r="R183" s="125"/>
      <c r="S183" s="125"/>
      <c r="T183" s="120">
        <f t="shared" ref="T183:T207" si="34">SUM(E183:S183)</f>
        <v>1</v>
      </c>
      <c r="U183" s="120" t="s">
        <v>1351</v>
      </c>
      <c r="V183" s="120" t="s">
        <v>1352</v>
      </c>
      <c r="W183" s="105"/>
      <c r="X183" s="105"/>
      <c r="Y183" s="105"/>
      <c r="Z183" s="105"/>
      <c r="AA183" s="105"/>
      <c r="AB183" s="105"/>
      <c r="AC183" s="105"/>
      <c r="AD183" s="105"/>
      <c r="AE183" s="105"/>
      <c r="AF183" s="105"/>
    </row>
    <row r="184" spans="1:32" x14ac:dyDescent="0.25">
      <c r="A184" s="269" t="s">
        <v>1353</v>
      </c>
      <c r="B184" s="270"/>
      <c r="C184" s="270"/>
      <c r="D184" s="270"/>
      <c r="E184" s="125"/>
      <c r="F184" s="125">
        <v>1</v>
      </c>
      <c r="G184" s="125"/>
      <c r="H184" s="125">
        <v>2</v>
      </c>
      <c r="I184" s="125"/>
      <c r="J184" s="125">
        <v>2</v>
      </c>
      <c r="K184" s="125"/>
      <c r="L184" s="125"/>
      <c r="M184" s="125"/>
      <c r="N184" s="125"/>
      <c r="O184" s="125">
        <v>1</v>
      </c>
      <c r="P184" s="125"/>
      <c r="Q184" s="125"/>
      <c r="R184" s="125"/>
      <c r="S184" s="125"/>
      <c r="T184" s="120">
        <f t="shared" si="34"/>
        <v>6</v>
      </c>
      <c r="U184" s="120"/>
      <c r="V184" s="120" t="s">
        <v>1354</v>
      </c>
      <c r="W184" s="105"/>
      <c r="X184" s="105"/>
      <c r="Y184" s="105"/>
      <c r="Z184" s="105"/>
      <c r="AA184" s="105"/>
      <c r="AB184" s="105"/>
      <c r="AC184" s="105"/>
      <c r="AD184" s="105"/>
      <c r="AE184" s="105"/>
      <c r="AF184" s="105"/>
    </row>
    <row r="185" spans="1:32" x14ac:dyDescent="0.25">
      <c r="A185" s="269" t="s">
        <v>1355</v>
      </c>
      <c r="B185" s="270"/>
      <c r="C185" s="270"/>
      <c r="D185" s="270"/>
      <c r="E185" s="125"/>
      <c r="F185" s="125"/>
      <c r="G185" s="125"/>
      <c r="H185" s="125"/>
      <c r="I185" s="125"/>
      <c r="J185" s="125">
        <v>1</v>
      </c>
      <c r="K185" s="125"/>
      <c r="L185" s="125">
        <v>1</v>
      </c>
      <c r="M185" s="125"/>
      <c r="N185" s="125">
        <v>1</v>
      </c>
      <c r="O185" s="125">
        <v>1</v>
      </c>
      <c r="P185" s="125">
        <v>1</v>
      </c>
      <c r="Q185" s="125"/>
      <c r="R185" s="125">
        <v>1</v>
      </c>
      <c r="S185" s="125">
        <v>3</v>
      </c>
      <c r="T185" s="120">
        <f t="shared" si="34"/>
        <v>9</v>
      </c>
      <c r="U185" s="120" t="s">
        <v>1356</v>
      </c>
      <c r="V185" s="120" t="s">
        <v>1357</v>
      </c>
      <c r="W185" s="105"/>
      <c r="X185" s="105"/>
      <c r="Y185" s="105"/>
      <c r="Z185" s="105"/>
      <c r="AA185" s="105"/>
      <c r="AB185" s="105"/>
      <c r="AC185" s="105"/>
      <c r="AD185" s="105"/>
      <c r="AE185" s="105"/>
      <c r="AF185" s="105"/>
    </row>
    <row r="186" spans="1:32" x14ac:dyDescent="0.25">
      <c r="A186" s="269" t="s">
        <v>1358</v>
      </c>
      <c r="B186" s="270"/>
      <c r="C186" s="270"/>
      <c r="D186" s="270"/>
      <c r="E186" s="125"/>
      <c r="F186" s="125"/>
      <c r="G186" s="125"/>
      <c r="H186" s="125"/>
      <c r="I186" s="125"/>
      <c r="J186" s="125">
        <v>1</v>
      </c>
      <c r="K186" s="125"/>
      <c r="L186" s="125"/>
      <c r="M186" s="125"/>
      <c r="N186" s="125"/>
      <c r="O186" s="125"/>
      <c r="P186" s="125"/>
      <c r="Q186" s="125"/>
      <c r="R186" s="125"/>
      <c r="S186" s="125"/>
      <c r="T186" s="120">
        <f t="shared" si="34"/>
        <v>1</v>
      </c>
      <c r="U186" s="120" t="s">
        <v>1356</v>
      </c>
      <c r="V186" s="120" t="s">
        <v>1359</v>
      </c>
      <c r="W186" s="105"/>
      <c r="X186" s="105"/>
      <c r="Y186" s="105"/>
      <c r="Z186" s="105"/>
      <c r="AA186" s="105"/>
      <c r="AB186" s="105"/>
      <c r="AC186" s="105"/>
      <c r="AD186" s="105"/>
      <c r="AE186" s="105"/>
      <c r="AF186" s="105"/>
    </row>
    <row r="187" spans="1:32" x14ac:dyDescent="0.25">
      <c r="A187" s="269" t="s">
        <v>1360</v>
      </c>
      <c r="B187" s="270"/>
      <c r="C187" s="270"/>
      <c r="D187" s="270"/>
      <c r="E187" s="125"/>
      <c r="F187" s="125"/>
      <c r="G187" s="125"/>
      <c r="H187" s="125"/>
      <c r="I187" s="125"/>
      <c r="J187" s="125"/>
      <c r="K187" s="125"/>
      <c r="L187" s="125"/>
      <c r="M187" s="125"/>
      <c r="N187" s="125"/>
      <c r="O187" s="125">
        <v>1</v>
      </c>
      <c r="P187" s="125"/>
      <c r="Q187" s="125"/>
      <c r="R187" s="125"/>
      <c r="S187" s="125"/>
      <c r="T187" s="120">
        <f t="shared" si="34"/>
        <v>1</v>
      </c>
      <c r="U187" s="120" t="s">
        <v>1356</v>
      </c>
      <c r="V187" s="120" t="s">
        <v>1361</v>
      </c>
      <c r="W187" s="105"/>
      <c r="X187" s="105"/>
      <c r="Y187" s="105"/>
      <c r="Z187" s="105"/>
      <c r="AA187" s="105"/>
      <c r="AB187" s="105"/>
      <c r="AC187" s="105"/>
      <c r="AD187" s="105"/>
      <c r="AE187" s="105"/>
      <c r="AF187" s="105"/>
    </row>
    <row r="188" spans="1:32" x14ac:dyDescent="0.25">
      <c r="A188" s="269" t="s">
        <v>1362</v>
      </c>
      <c r="B188" s="270"/>
      <c r="C188" s="270"/>
      <c r="D188" s="270"/>
      <c r="E188" s="125"/>
      <c r="F188" s="125"/>
      <c r="G188" s="125"/>
      <c r="H188" s="125"/>
      <c r="I188" s="125"/>
      <c r="J188" s="125">
        <v>1</v>
      </c>
      <c r="K188" s="125"/>
      <c r="L188" s="125"/>
      <c r="M188" s="125"/>
      <c r="N188" s="125"/>
      <c r="O188" s="125"/>
      <c r="P188" s="125"/>
      <c r="Q188" s="125"/>
      <c r="R188" s="125"/>
      <c r="S188" s="125"/>
      <c r="T188" s="120">
        <f t="shared" si="34"/>
        <v>1</v>
      </c>
      <c r="U188" s="120" t="s">
        <v>1363</v>
      </c>
      <c r="V188" s="120" t="s">
        <v>1364</v>
      </c>
      <c r="W188" s="105"/>
      <c r="X188" s="105"/>
      <c r="Y188" s="105"/>
      <c r="Z188" s="105"/>
      <c r="AA188" s="105"/>
      <c r="AB188" s="105"/>
      <c r="AC188" s="105"/>
      <c r="AD188" s="105"/>
      <c r="AE188" s="105"/>
      <c r="AF188" s="105"/>
    </row>
    <row r="189" spans="1:32" x14ac:dyDescent="0.25">
      <c r="A189" s="269" t="s">
        <v>1365</v>
      </c>
      <c r="B189" s="270"/>
      <c r="C189" s="270"/>
      <c r="D189" s="270"/>
      <c r="E189" s="125"/>
      <c r="F189" s="125"/>
      <c r="G189" s="125">
        <v>1</v>
      </c>
      <c r="H189" s="125"/>
      <c r="I189" s="125"/>
      <c r="J189" s="125"/>
      <c r="K189" s="125"/>
      <c r="L189" s="125"/>
      <c r="M189" s="125"/>
      <c r="N189" s="125"/>
      <c r="O189" s="125"/>
      <c r="P189" s="125"/>
      <c r="Q189" s="125"/>
      <c r="R189" s="125"/>
      <c r="S189" s="125"/>
      <c r="T189" s="120">
        <f t="shared" si="34"/>
        <v>1</v>
      </c>
      <c r="U189" s="120"/>
      <c r="V189" s="120" t="s">
        <v>1366</v>
      </c>
      <c r="W189" s="105"/>
      <c r="X189" s="105"/>
      <c r="Y189" s="105"/>
      <c r="Z189" s="105"/>
      <c r="AA189" s="105"/>
      <c r="AB189" s="105"/>
      <c r="AC189" s="105"/>
      <c r="AD189" s="105"/>
      <c r="AE189" s="105"/>
      <c r="AF189" s="105"/>
    </row>
    <row r="190" spans="1:32" x14ac:dyDescent="0.25">
      <c r="A190" s="269" t="s">
        <v>1367</v>
      </c>
      <c r="B190" s="270"/>
      <c r="C190" s="270"/>
      <c r="D190" s="270"/>
      <c r="E190" s="125"/>
      <c r="F190" s="125"/>
      <c r="G190" s="125"/>
      <c r="H190" s="125"/>
      <c r="I190" s="125"/>
      <c r="J190" s="125"/>
      <c r="K190" s="125"/>
      <c r="L190" s="125">
        <v>1</v>
      </c>
      <c r="M190" s="125"/>
      <c r="N190" s="125"/>
      <c r="O190" s="125"/>
      <c r="P190" s="125"/>
      <c r="Q190" s="125"/>
      <c r="R190" s="125"/>
      <c r="S190" s="125"/>
      <c r="T190" s="120">
        <f t="shared" si="34"/>
        <v>1</v>
      </c>
      <c r="U190" s="120"/>
      <c r="V190" s="120" t="s">
        <v>1368</v>
      </c>
      <c r="W190" s="105"/>
      <c r="X190" s="105"/>
      <c r="Y190" s="105"/>
      <c r="Z190" s="105"/>
      <c r="AA190" s="105"/>
      <c r="AB190" s="105"/>
      <c r="AC190" s="105"/>
      <c r="AD190" s="105"/>
      <c r="AE190" s="105"/>
      <c r="AF190" s="105"/>
    </row>
    <row r="191" spans="1:32" x14ac:dyDescent="0.25">
      <c r="A191" s="269" t="s">
        <v>1369</v>
      </c>
      <c r="B191" s="270"/>
      <c r="C191" s="270"/>
      <c r="D191" s="270"/>
      <c r="E191" s="125"/>
      <c r="F191" s="125"/>
      <c r="G191" s="125"/>
      <c r="H191" s="125"/>
      <c r="I191" s="125"/>
      <c r="J191" s="125"/>
      <c r="K191" s="125">
        <v>1</v>
      </c>
      <c r="L191" s="125"/>
      <c r="M191" s="125"/>
      <c r="N191" s="125"/>
      <c r="O191" s="125"/>
      <c r="P191" s="125"/>
      <c r="Q191" s="125"/>
      <c r="R191" s="125"/>
      <c r="S191" s="125"/>
      <c r="T191" s="120">
        <f t="shared" si="34"/>
        <v>1</v>
      </c>
      <c r="U191" s="120"/>
      <c r="V191" s="120" t="s">
        <v>1370</v>
      </c>
      <c r="W191" s="105"/>
      <c r="X191" s="105"/>
      <c r="Y191" s="105"/>
      <c r="Z191" s="105"/>
      <c r="AA191" s="105"/>
      <c r="AB191" s="105"/>
      <c r="AC191" s="105"/>
      <c r="AD191" s="105"/>
      <c r="AE191" s="105"/>
      <c r="AF191" s="105"/>
    </row>
    <row r="192" spans="1:32" x14ac:dyDescent="0.25">
      <c r="A192" s="269" t="s">
        <v>1371</v>
      </c>
      <c r="B192" s="270"/>
      <c r="C192" s="270"/>
      <c r="D192" s="270"/>
      <c r="E192" s="125"/>
      <c r="F192" s="125"/>
      <c r="G192" s="125"/>
      <c r="H192" s="125"/>
      <c r="I192" s="125"/>
      <c r="J192" s="125"/>
      <c r="K192" s="125"/>
      <c r="L192" s="125">
        <v>1</v>
      </c>
      <c r="M192" s="125"/>
      <c r="N192" s="125"/>
      <c r="O192" s="125"/>
      <c r="P192" s="125"/>
      <c r="Q192" s="125"/>
      <c r="R192" s="125"/>
      <c r="S192" s="125"/>
      <c r="T192" s="120">
        <f t="shared" si="34"/>
        <v>1</v>
      </c>
      <c r="U192" s="120" t="s">
        <v>1372</v>
      </c>
      <c r="V192" s="120" t="s">
        <v>1373</v>
      </c>
      <c r="W192" s="105"/>
      <c r="X192" s="105"/>
      <c r="Y192" s="105"/>
      <c r="Z192" s="105"/>
      <c r="AA192" s="105"/>
      <c r="AB192" s="105"/>
      <c r="AC192" s="105"/>
      <c r="AD192" s="105"/>
      <c r="AE192" s="105"/>
      <c r="AF192" s="105"/>
    </row>
    <row r="193" spans="1:32" x14ac:dyDescent="0.25">
      <c r="A193" s="269" t="s">
        <v>1374</v>
      </c>
      <c r="B193" s="270"/>
      <c r="C193" s="270"/>
      <c r="D193" s="270"/>
      <c r="E193" s="125"/>
      <c r="F193" s="125">
        <v>1</v>
      </c>
      <c r="G193" s="125"/>
      <c r="H193" s="125"/>
      <c r="I193" s="125"/>
      <c r="J193" s="125"/>
      <c r="K193" s="125"/>
      <c r="L193" s="125"/>
      <c r="M193" s="125"/>
      <c r="N193" s="125">
        <v>1</v>
      </c>
      <c r="O193" s="125">
        <v>1</v>
      </c>
      <c r="P193" s="125"/>
      <c r="Q193" s="125"/>
      <c r="R193" s="125"/>
      <c r="S193" s="125"/>
      <c r="T193" s="120">
        <f t="shared" si="34"/>
        <v>3</v>
      </c>
      <c r="U193" s="120"/>
      <c r="V193" s="120" t="s">
        <v>1375</v>
      </c>
      <c r="W193" s="105"/>
      <c r="X193" s="105"/>
      <c r="Y193" s="105"/>
      <c r="Z193" s="105"/>
      <c r="AA193" s="105"/>
      <c r="AB193" s="105"/>
      <c r="AC193" s="105"/>
      <c r="AD193" s="105"/>
      <c r="AE193" s="105"/>
      <c r="AF193" s="105"/>
    </row>
    <row r="194" spans="1:32" x14ac:dyDescent="0.25">
      <c r="A194" s="269" t="s">
        <v>1376</v>
      </c>
      <c r="B194" s="270"/>
      <c r="C194" s="270"/>
      <c r="D194" s="270"/>
      <c r="E194" s="125"/>
      <c r="F194" s="125"/>
      <c r="G194" s="125"/>
      <c r="H194" s="125"/>
      <c r="I194" s="125">
        <v>1</v>
      </c>
      <c r="J194" s="125"/>
      <c r="K194" s="125"/>
      <c r="L194" s="125"/>
      <c r="M194" s="125"/>
      <c r="N194" s="125"/>
      <c r="O194" s="125"/>
      <c r="P194" s="125"/>
      <c r="Q194" s="125"/>
      <c r="R194" s="125"/>
      <c r="S194" s="125"/>
      <c r="T194" s="120">
        <f t="shared" si="34"/>
        <v>1</v>
      </c>
      <c r="U194" s="120"/>
      <c r="V194" s="120" t="s">
        <v>1377</v>
      </c>
      <c r="W194" s="105"/>
      <c r="X194" s="105"/>
      <c r="Y194" s="105"/>
      <c r="Z194" s="105"/>
      <c r="AA194" s="105"/>
      <c r="AB194" s="105"/>
      <c r="AC194" s="105"/>
      <c r="AD194" s="105"/>
      <c r="AE194" s="105"/>
      <c r="AF194" s="105"/>
    </row>
    <row r="195" spans="1:32" ht="18" customHeight="1" x14ac:dyDescent="0.25">
      <c r="A195" s="269" t="s">
        <v>1378</v>
      </c>
      <c r="B195" s="270"/>
      <c r="C195" s="270"/>
      <c r="D195" s="270"/>
      <c r="E195" s="125"/>
      <c r="F195" s="125"/>
      <c r="G195" s="125"/>
      <c r="H195" s="125"/>
      <c r="I195" s="125"/>
      <c r="J195" s="125"/>
      <c r="K195" s="125"/>
      <c r="L195" s="125"/>
      <c r="M195" s="125"/>
      <c r="N195" s="125"/>
      <c r="O195" s="125"/>
      <c r="P195" s="125"/>
      <c r="Q195" s="125"/>
      <c r="R195" s="125"/>
      <c r="S195" s="125">
        <v>1</v>
      </c>
      <c r="T195" s="120">
        <f t="shared" si="34"/>
        <v>1</v>
      </c>
      <c r="U195" s="120"/>
      <c r="V195" s="120" t="s">
        <v>1379</v>
      </c>
      <c r="W195" s="105"/>
      <c r="X195" s="105"/>
      <c r="Y195" s="105"/>
      <c r="Z195" s="105"/>
      <c r="AA195" s="105"/>
      <c r="AB195" s="105"/>
      <c r="AC195" s="105"/>
      <c r="AD195" s="105"/>
      <c r="AE195" s="105"/>
      <c r="AF195" s="105"/>
    </row>
    <row r="196" spans="1:32" ht="18" customHeight="1" x14ac:dyDescent="0.25">
      <c r="A196" s="269" t="s">
        <v>1380</v>
      </c>
      <c r="B196" s="270"/>
      <c r="C196" s="270"/>
      <c r="D196" s="270"/>
      <c r="E196" s="125"/>
      <c r="F196" s="125"/>
      <c r="G196" s="125"/>
      <c r="H196" s="125"/>
      <c r="I196" s="125"/>
      <c r="J196" s="125"/>
      <c r="K196" s="125">
        <v>1</v>
      </c>
      <c r="L196" s="125"/>
      <c r="M196" s="125"/>
      <c r="N196" s="125"/>
      <c r="O196" s="125"/>
      <c r="P196" s="125"/>
      <c r="Q196" s="125"/>
      <c r="R196" s="125"/>
      <c r="S196" s="125"/>
      <c r="T196" s="120">
        <f t="shared" si="34"/>
        <v>1</v>
      </c>
      <c r="U196" s="120" t="s">
        <v>1381</v>
      </c>
      <c r="V196" s="120" t="s">
        <v>1382</v>
      </c>
      <c r="W196" s="105"/>
      <c r="X196" s="105"/>
      <c r="Y196" s="105"/>
      <c r="Z196" s="105"/>
      <c r="AA196" s="105"/>
      <c r="AB196" s="105"/>
      <c r="AC196" s="105"/>
      <c r="AD196" s="105"/>
      <c r="AE196" s="105"/>
      <c r="AF196" s="105"/>
    </row>
    <row r="197" spans="1:32" x14ac:dyDescent="0.25">
      <c r="A197" s="269" t="s">
        <v>1383</v>
      </c>
      <c r="B197" s="270"/>
      <c r="C197" s="270"/>
      <c r="D197" s="270"/>
      <c r="E197" s="125"/>
      <c r="F197" s="125"/>
      <c r="G197" s="125"/>
      <c r="H197" s="125"/>
      <c r="I197" s="125"/>
      <c r="J197" s="125"/>
      <c r="K197" s="125"/>
      <c r="L197" s="125"/>
      <c r="M197" s="125"/>
      <c r="N197" s="125">
        <v>2</v>
      </c>
      <c r="O197" s="125"/>
      <c r="P197" s="125"/>
      <c r="Q197" s="125"/>
      <c r="R197" s="125"/>
      <c r="S197" s="125"/>
      <c r="T197" s="120">
        <f t="shared" si="34"/>
        <v>2</v>
      </c>
      <c r="U197" s="120" t="s">
        <v>1363</v>
      </c>
      <c r="V197" s="120" t="s">
        <v>1384</v>
      </c>
      <c r="W197" s="105"/>
      <c r="X197" s="105"/>
      <c r="Y197" s="105"/>
      <c r="Z197" s="105"/>
      <c r="AA197" s="105"/>
      <c r="AB197" s="105"/>
      <c r="AC197" s="105"/>
      <c r="AD197" s="105"/>
      <c r="AE197" s="105"/>
      <c r="AF197" s="105"/>
    </row>
    <row r="198" spans="1:32" x14ac:dyDescent="0.25">
      <c r="A198" s="269" t="s">
        <v>1385</v>
      </c>
      <c r="B198" s="270"/>
      <c r="C198" s="270"/>
      <c r="D198" s="270"/>
      <c r="E198" s="125"/>
      <c r="F198" s="125"/>
      <c r="G198" s="125"/>
      <c r="H198" s="125"/>
      <c r="I198" s="125"/>
      <c r="J198" s="125"/>
      <c r="K198" s="125"/>
      <c r="L198" s="125"/>
      <c r="M198" s="125">
        <v>1</v>
      </c>
      <c r="N198" s="125"/>
      <c r="O198" s="125"/>
      <c r="P198" s="125"/>
      <c r="Q198" s="125"/>
      <c r="R198" s="125"/>
      <c r="S198" s="125"/>
      <c r="T198" s="120">
        <f t="shared" si="34"/>
        <v>1</v>
      </c>
      <c r="U198" s="120"/>
      <c r="V198" s="120" t="s">
        <v>1386</v>
      </c>
      <c r="W198" s="105"/>
      <c r="X198" s="105"/>
      <c r="Y198" s="105"/>
      <c r="Z198" s="105"/>
      <c r="AA198" s="105"/>
      <c r="AB198" s="105"/>
      <c r="AC198" s="105"/>
      <c r="AD198" s="105"/>
      <c r="AE198" s="105"/>
      <c r="AF198" s="105"/>
    </row>
    <row r="199" spans="1:32" x14ac:dyDescent="0.25">
      <c r="A199" s="269" t="s">
        <v>1387</v>
      </c>
      <c r="B199" s="270"/>
      <c r="C199" s="270"/>
      <c r="D199" s="270"/>
      <c r="E199" s="125"/>
      <c r="F199" s="125">
        <v>1</v>
      </c>
      <c r="G199" s="125"/>
      <c r="H199" s="125">
        <v>1</v>
      </c>
      <c r="I199" s="125"/>
      <c r="J199" s="125">
        <v>1</v>
      </c>
      <c r="K199" s="125"/>
      <c r="L199" s="125"/>
      <c r="M199" s="125"/>
      <c r="N199" s="125"/>
      <c r="O199" s="125"/>
      <c r="P199" s="125"/>
      <c r="Q199" s="125"/>
      <c r="R199" s="125"/>
      <c r="S199" s="125"/>
      <c r="T199" s="120">
        <f t="shared" si="34"/>
        <v>3</v>
      </c>
      <c r="U199" s="120"/>
      <c r="V199" s="120" t="s">
        <v>1388</v>
      </c>
      <c r="W199" s="105"/>
      <c r="X199" s="105"/>
      <c r="Y199" s="105"/>
      <c r="Z199" s="105"/>
      <c r="AA199" s="105"/>
      <c r="AB199" s="105"/>
      <c r="AC199" s="105"/>
      <c r="AD199" s="105"/>
      <c r="AE199" s="105"/>
      <c r="AF199" s="105"/>
    </row>
    <row r="200" spans="1:32" x14ac:dyDescent="0.25">
      <c r="A200" s="269" t="s">
        <v>1389</v>
      </c>
      <c r="B200" s="270"/>
      <c r="C200" s="270"/>
      <c r="D200" s="270"/>
      <c r="E200" s="125"/>
      <c r="F200" s="125"/>
      <c r="G200" s="125"/>
      <c r="H200" s="125"/>
      <c r="I200" s="125"/>
      <c r="J200" s="125"/>
      <c r="K200" s="125">
        <v>1</v>
      </c>
      <c r="L200" s="125"/>
      <c r="M200" s="125"/>
      <c r="N200" s="125"/>
      <c r="O200" s="125"/>
      <c r="P200" s="125"/>
      <c r="Q200" s="125"/>
      <c r="R200" s="125"/>
      <c r="S200" s="125"/>
      <c r="T200" s="120">
        <f t="shared" si="34"/>
        <v>1</v>
      </c>
      <c r="U200" s="120" t="s">
        <v>1390</v>
      </c>
      <c r="V200" s="120" t="s">
        <v>1391</v>
      </c>
      <c r="W200" s="105"/>
      <c r="X200" s="105"/>
      <c r="Y200" s="105"/>
      <c r="Z200" s="105"/>
      <c r="AA200" s="105"/>
      <c r="AB200" s="105"/>
      <c r="AC200" s="105"/>
      <c r="AD200" s="105"/>
      <c r="AE200" s="105"/>
      <c r="AF200" s="105"/>
    </row>
    <row r="201" spans="1:32" x14ac:dyDescent="0.25">
      <c r="A201" s="269" t="s">
        <v>1392</v>
      </c>
      <c r="B201" s="270"/>
      <c r="C201" s="270"/>
      <c r="D201" s="270"/>
      <c r="E201" s="125"/>
      <c r="F201" s="125"/>
      <c r="G201" s="125">
        <v>1</v>
      </c>
      <c r="H201" s="125"/>
      <c r="I201" s="125"/>
      <c r="J201" s="125"/>
      <c r="K201" s="125"/>
      <c r="L201" s="125"/>
      <c r="M201" s="125"/>
      <c r="N201" s="125"/>
      <c r="O201" s="125"/>
      <c r="P201" s="125">
        <v>1</v>
      </c>
      <c r="Q201" s="125"/>
      <c r="R201" s="125"/>
      <c r="S201" s="125">
        <v>1</v>
      </c>
      <c r="T201" s="120">
        <f t="shared" si="34"/>
        <v>3</v>
      </c>
      <c r="U201" s="120" t="s">
        <v>1393</v>
      </c>
      <c r="V201" s="120" t="s">
        <v>1394</v>
      </c>
      <c r="W201" s="105"/>
      <c r="X201" s="105"/>
      <c r="Y201" s="105"/>
      <c r="Z201" s="105"/>
      <c r="AA201" s="105"/>
      <c r="AB201" s="105"/>
      <c r="AC201" s="105"/>
      <c r="AD201" s="105"/>
      <c r="AE201" s="105"/>
      <c r="AF201" s="105"/>
    </row>
    <row r="202" spans="1:32" x14ac:dyDescent="0.25">
      <c r="A202" s="269" t="s">
        <v>1395</v>
      </c>
      <c r="B202" s="270"/>
      <c r="C202" s="270"/>
      <c r="D202" s="270"/>
      <c r="E202" s="125"/>
      <c r="F202" s="125"/>
      <c r="G202" s="125"/>
      <c r="H202" s="125"/>
      <c r="I202" s="125"/>
      <c r="J202" s="125"/>
      <c r="K202" s="125"/>
      <c r="L202" s="125"/>
      <c r="M202" s="125"/>
      <c r="N202" s="125">
        <v>1</v>
      </c>
      <c r="O202" s="125"/>
      <c r="P202" s="125"/>
      <c r="Q202" s="125"/>
      <c r="R202" s="125"/>
      <c r="S202" s="125"/>
      <c r="T202" s="120">
        <f t="shared" si="34"/>
        <v>1</v>
      </c>
      <c r="U202" s="120"/>
      <c r="V202" s="120" t="s">
        <v>1396</v>
      </c>
      <c r="W202" s="105"/>
      <c r="X202" s="105"/>
      <c r="Y202" s="105"/>
      <c r="Z202" s="105"/>
      <c r="AA202" s="105"/>
      <c r="AB202" s="105"/>
      <c r="AC202" s="105"/>
      <c r="AD202" s="105"/>
      <c r="AE202" s="105"/>
      <c r="AF202" s="105"/>
    </row>
    <row r="203" spans="1:32" x14ac:dyDescent="0.25">
      <c r="A203" s="269" t="s">
        <v>1397</v>
      </c>
      <c r="B203" s="270"/>
      <c r="C203" s="270"/>
      <c r="D203" s="270"/>
      <c r="E203" s="125"/>
      <c r="F203" s="125"/>
      <c r="G203" s="125"/>
      <c r="H203" s="125"/>
      <c r="I203" s="125"/>
      <c r="J203" s="125"/>
      <c r="K203" s="125"/>
      <c r="L203" s="125"/>
      <c r="M203" s="125">
        <v>1</v>
      </c>
      <c r="N203" s="125"/>
      <c r="O203" s="125"/>
      <c r="P203" s="125"/>
      <c r="Q203" s="125"/>
      <c r="R203" s="125">
        <v>1</v>
      </c>
      <c r="S203" s="125"/>
      <c r="T203" s="120">
        <f t="shared" si="34"/>
        <v>2</v>
      </c>
      <c r="U203" s="120"/>
      <c r="V203" s="120" t="s">
        <v>1398</v>
      </c>
      <c r="W203" s="105"/>
      <c r="X203" s="105"/>
      <c r="Y203" s="105"/>
      <c r="Z203" s="105"/>
      <c r="AA203" s="105"/>
      <c r="AB203" s="105"/>
      <c r="AC203" s="105"/>
      <c r="AD203" s="105"/>
      <c r="AE203" s="105"/>
      <c r="AF203" s="105"/>
    </row>
    <row r="204" spans="1:32" ht="16.5" customHeight="1" x14ac:dyDescent="0.25">
      <c r="A204" s="269" t="s">
        <v>1399</v>
      </c>
      <c r="B204" s="270"/>
      <c r="C204" s="270"/>
      <c r="D204" s="270"/>
      <c r="E204" s="125"/>
      <c r="F204" s="125"/>
      <c r="G204" s="125"/>
      <c r="H204" s="125">
        <v>1</v>
      </c>
      <c r="I204" s="125">
        <v>1</v>
      </c>
      <c r="J204" s="125"/>
      <c r="K204" s="125"/>
      <c r="L204" s="125"/>
      <c r="M204" s="125"/>
      <c r="N204" s="125">
        <v>2</v>
      </c>
      <c r="O204" s="125"/>
      <c r="P204" s="125">
        <v>1</v>
      </c>
      <c r="Q204" s="125"/>
      <c r="R204" s="125"/>
      <c r="S204" s="125"/>
      <c r="T204" s="120">
        <f t="shared" si="34"/>
        <v>5</v>
      </c>
      <c r="U204" s="120" t="s">
        <v>1363</v>
      </c>
      <c r="V204" s="120" t="s">
        <v>1400</v>
      </c>
      <c r="W204" s="105"/>
      <c r="X204" s="105"/>
      <c r="Y204" s="105"/>
      <c r="Z204" s="105"/>
      <c r="AA204" s="105"/>
      <c r="AB204" s="105"/>
      <c r="AC204" s="105"/>
      <c r="AD204" s="105"/>
      <c r="AE204" s="105"/>
      <c r="AF204" s="105"/>
    </row>
    <row r="205" spans="1:32" x14ac:dyDescent="0.25">
      <c r="A205" s="269" t="s">
        <v>1401</v>
      </c>
      <c r="B205" s="270"/>
      <c r="C205" s="270"/>
      <c r="D205" s="270"/>
      <c r="E205" s="125"/>
      <c r="F205" s="125"/>
      <c r="G205" s="125"/>
      <c r="H205" s="125"/>
      <c r="I205" s="125"/>
      <c r="J205" s="125"/>
      <c r="K205" s="125"/>
      <c r="L205" s="125"/>
      <c r="M205" s="125"/>
      <c r="N205" s="125"/>
      <c r="O205" s="125"/>
      <c r="P205" s="125"/>
      <c r="Q205" s="125"/>
      <c r="R205" s="125"/>
      <c r="S205" s="125">
        <v>2</v>
      </c>
      <c r="T205" s="120">
        <f t="shared" si="34"/>
        <v>2</v>
      </c>
      <c r="U205" s="120"/>
      <c r="V205" s="120" t="s">
        <v>1402</v>
      </c>
      <c r="W205" s="103"/>
      <c r="X205" s="105"/>
      <c r="Y205" s="105"/>
      <c r="Z205" s="105"/>
      <c r="AA205" s="105"/>
      <c r="AB205" s="105"/>
      <c r="AC205" s="105"/>
      <c r="AD205" s="105"/>
      <c r="AE205" s="105"/>
      <c r="AF205" s="105"/>
    </row>
    <row r="206" spans="1:32" x14ac:dyDescent="0.25">
      <c r="A206" s="269" t="s">
        <v>1403</v>
      </c>
      <c r="B206" s="270"/>
      <c r="C206" s="270"/>
      <c r="D206" s="270"/>
      <c r="E206" s="125">
        <v>1</v>
      </c>
      <c r="F206" s="125"/>
      <c r="G206" s="125"/>
      <c r="H206" s="125"/>
      <c r="I206" s="125"/>
      <c r="J206" s="125"/>
      <c r="K206" s="125"/>
      <c r="L206" s="125"/>
      <c r="M206" s="125"/>
      <c r="N206" s="125"/>
      <c r="O206" s="125"/>
      <c r="P206" s="125"/>
      <c r="Q206" s="125"/>
      <c r="R206" s="125"/>
      <c r="S206" s="125"/>
      <c r="T206" s="120">
        <f t="shared" si="34"/>
        <v>1</v>
      </c>
      <c r="U206" s="120"/>
      <c r="V206" s="120"/>
      <c r="W206" s="103"/>
      <c r="X206" s="105"/>
      <c r="Y206" s="105"/>
      <c r="Z206" s="105"/>
      <c r="AA206" s="105"/>
      <c r="AB206" s="105"/>
      <c r="AC206" s="105"/>
      <c r="AD206" s="105"/>
      <c r="AE206" s="105"/>
      <c r="AF206" s="105"/>
    </row>
    <row r="207" spans="1:32" x14ac:dyDescent="0.25">
      <c r="A207" s="269" t="s">
        <v>1404</v>
      </c>
      <c r="B207" s="270"/>
      <c r="C207" s="270"/>
      <c r="D207" s="270"/>
      <c r="E207" s="125"/>
      <c r="F207" s="125"/>
      <c r="G207" s="125"/>
      <c r="H207" s="125"/>
      <c r="I207" s="125"/>
      <c r="J207" s="125"/>
      <c r="K207" s="125"/>
      <c r="L207" s="125">
        <v>1</v>
      </c>
      <c r="M207" s="125"/>
      <c r="N207" s="125"/>
      <c r="O207" s="125"/>
      <c r="P207" s="125"/>
      <c r="Q207" s="125"/>
      <c r="R207" s="125"/>
      <c r="S207" s="125"/>
      <c r="T207" s="120">
        <f t="shared" si="34"/>
        <v>1</v>
      </c>
      <c r="U207" s="120" t="s">
        <v>1405</v>
      </c>
      <c r="V207" s="120" t="s">
        <v>1406</v>
      </c>
      <c r="W207" s="105"/>
      <c r="X207" s="105"/>
      <c r="Y207" s="105"/>
      <c r="Z207" s="105"/>
      <c r="AA207" s="105"/>
      <c r="AB207" s="105"/>
      <c r="AC207" s="105"/>
      <c r="AD207" s="105"/>
      <c r="AE207" s="105"/>
      <c r="AF207" s="105"/>
    </row>
    <row r="208" spans="1:32" x14ac:dyDescent="0.25">
      <c r="A208" s="271" t="s">
        <v>1346</v>
      </c>
      <c r="B208" s="270"/>
      <c r="C208" s="270"/>
      <c r="D208" s="270"/>
      <c r="E208" s="119">
        <f t="shared" ref="E208:T208" si="35">SUM(E183:E207)</f>
        <v>1</v>
      </c>
      <c r="F208" s="119">
        <f t="shared" si="35"/>
        <v>4</v>
      </c>
      <c r="G208" s="119">
        <f t="shared" si="35"/>
        <v>2</v>
      </c>
      <c r="H208" s="119">
        <f t="shared" si="35"/>
        <v>4</v>
      </c>
      <c r="I208" s="119">
        <f t="shared" si="35"/>
        <v>2</v>
      </c>
      <c r="J208" s="119">
        <f t="shared" si="35"/>
        <v>6</v>
      </c>
      <c r="K208" s="119">
        <f t="shared" si="35"/>
        <v>3</v>
      </c>
      <c r="L208" s="119">
        <f t="shared" si="35"/>
        <v>4</v>
      </c>
      <c r="M208" s="119">
        <f t="shared" si="35"/>
        <v>2</v>
      </c>
      <c r="N208" s="119">
        <f t="shared" si="35"/>
        <v>7</v>
      </c>
      <c r="O208" s="119">
        <f t="shared" si="35"/>
        <v>4</v>
      </c>
      <c r="P208" s="119">
        <f t="shared" si="35"/>
        <v>3</v>
      </c>
      <c r="Q208" s="119">
        <f t="shared" si="35"/>
        <v>0</v>
      </c>
      <c r="R208" s="119">
        <f t="shared" si="35"/>
        <v>2</v>
      </c>
      <c r="S208" s="119">
        <f t="shared" si="35"/>
        <v>7</v>
      </c>
      <c r="T208" s="119">
        <f t="shared" si="35"/>
        <v>51</v>
      </c>
      <c r="U208" s="120"/>
      <c r="V208" s="120"/>
      <c r="W208" s="105"/>
      <c r="X208" s="105"/>
      <c r="Y208" s="105"/>
      <c r="Z208" s="105"/>
      <c r="AA208" s="105"/>
      <c r="AB208" s="105"/>
      <c r="AC208" s="105"/>
      <c r="AD208" s="105"/>
      <c r="AE208" s="105"/>
      <c r="AF208" s="105"/>
    </row>
    <row r="209" spans="1:32" x14ac:dyDescent="0.25">
      <c r="A209" s="121"/>
      <c r="B209" s="122"/>
      <c r="C209" s="122"/>
      <c r="D209" s="105"/>
      <c r="E209" s="111">
        <f t="shared" ref="E209:T209" si="36">E208+E180</f>
        <v>3</v>
      </c>
      <c r="F209" s="111">
        <f t="shared" si="36"/>
        <v>6</v>
      </c>
      <c r="G209" s="111">
        <f t="shared" si="36"/>
        <v>4</v>
      </c>
      <c r="H209" s="111">
        <f t="shared" si="36"/>
        <v>9</v>
      </c>
      <c r="I209" s="111">
        <f t="shared" si="36"/>
        <v>3</v>
      </c>
      <c r="J209" s="111">
        <f t="shared" si="36"/>
        <v>11</v>
      </c>
      <c r="K209" s="111">
        <f t="shared" si="36"/>
        <v>7</v>
      </c>
      <c r="L209" s="111">
        <f t="shared" si="36"/>
        <v>10</v>
      </c>
      <c r="M209" s="111">
        <f t="shared" si="36"/>
        <v>10</v>
      </c>
      <c r="N209" s="111">
        <f t="shared" si="36"/>
        <v>12</v>
      </c>
      <c r="O209" s="111">
        <f t="shared" si="36"/>
        <v>8</v>
      </c>
      <c r="P209" s="111">
        <f t="shared" si="36"/>
        <v>9</v>
      </c>
      <c r="Q209" s="111">
        <f t="shared" si="36"/>
        <v>3</v>
      </c>
      <c r="R209" s="111">
        <f t="shared" si="36"/>
        <v>3</v>
      </c>
      <c r="S209" s="111">
        <f t="shared" si="36"/>
        <v>10</v>
      </c>
      <c r="T209" s="111">
        <f t="shared" si="36"/>
        <v>108</v>
      </c>
      <c r="U209" s="105"/>
      <c r="V209" s="105"/>
      <c r="W209" s="105"/>
      <c r="X209" s="105"/>
      <c r="Y209" s="105"/>
      <c r="Z209" s="105"/>
      <c r="AA209" s="105"/>
      <c r="AB209" s="105"/>
      <c r="AC209" s="105"/>
      <c r="AD209" s="105"/>
      <c r="AE209" s="105"/>
      <c r="AF209" s="105"/>
    </row>
    <row r="210" spans="1:32" x14ac:dyDescent="0.25">
      <c r="A210" s="128" t="s">
        <v>1407</v>
      </c>
      <c r="B210" s="128" t="s">
        <v>1301</v>
      </c>
      <c r="C210" s="105"/>
      <c r="D210" s="105"/>
      <c r="E210" s="105"/>
      <c r="F210" s="105"/>
      <c r="G210" s="105"/>
      <c r="H210" s="105"/>
      <c r="I210" s="105"/>
      <c r="J210" s="105"/>
      <c r="K210" s="105"/>
      <c r="L210" s="105"/>
      <c r="M210" s="105"/>
      <c r="N210" s="105"/>
      <c r="O210" s="105"/>
      <c r="P210" s="105"/>
      <c r="Q210" s="105"/>
      <c r="R210" s="105"/>
      <c r="S210" s="105"/>
      <c r="T210" s="105"/>
      <c r="U210" s="105"/>
      <c r="V210" s="105"/>
      <c r="W210" s="105"/>
      <c r="X210" s="105"/>
      <c r="Y210" s="105"/>
      <c r="Z210" s="105"/>
      <c r="AA210" s="105"/>
      <c r="AB210" s="105"/>
      <c r="AC210" s="105"/>
      <c r="AD210" s="105"/>
      <c r="AE210" s="105"/>
      <c r="AF210" s="105"/>
    </row>
    <row r="211" spans="1:32" ht="26.25" x14ac:dyDescent="0.25">
      <c r="A211" s="129" t="s">
        <v>1408</v>
      </c>
      <c r="B211" s="129">
        <f>108-B212-B213</f>
        <v>55</v>
      </c>
      <c r="C211" s="105"/>
      <c r="D211" s="105"/>
      <c r="E211" s="105"/>
      <c r="F211" s="105"/>
      <c r="G211" s="105"/>
      <c r="H211" s="105"/>
      <c r="I211" s="105"/>
      <c r="J211" s="105"/>
      <c r="K211" s="105"/>
      <c r="L211" s="105"/>
      <c r="M211" s="105"/>
      <c r="N211" s="105"/>
      <c r="O211" s="105"/>
      <c r="P211" s="105"/>
      <c r="Q211" s="105"/>
      <c r="R211" s="105"/>
      <c r="S211" s="105"/>
      <c r="T211" s="105"/>
      <c r="U211" s="105"/>
      <c r="V211" s="105"/>
      <c r="W211" s="105"/>
      <c r="X211" s="105"/>
      <c r="Y211" s="105"/>
      <c r="Z211" s="105"/>
      <c r="AA211" s="105"/>
      <c r="AB211" s="105"/>
      <c r="AC211" s="105"/>
      <c r="AD211" s="105"/>
      <c r="AE211" s="105"/>
      <c r="AF211" s="105"/>
    </row>
    <row r="212" spans="1:32" x14ac:dyDescent="0.25">
      <c r="A212" s="129" t="s">
        <v>1409</v>
      </c>
      <c r="B212" s="129">
        <f>T173+T149</f>
        <v>2</v>
      </c>
      <c r="C212" s="105"/>
      <c r="D212" s="105"/>
      <c r="E212" s="105"/>
      <c r="F212" s="105"/>
      <c r="G212" s="105"/>
      <c r="H212" s="105"/>
      <c r="I212" s="105"/>
      <c r="J212" s="105"/>
      <c r="K212" s="105"/>
      <c r="L212" s="105"/>
      <c r="M212" s="105"/>
      <c r="N212" s="105"/>
      <c r="O212" s="105"/>
      <c r="P212" s="105"/>
      <c r="Q212" s="105"/>
      <c r="R212" s="105"/>
      <c r="S212" s="105"/>
      <c r="T212" s="105"/>
      <c r="U212" s="105"/>
      <c r="V212" s="105"/>
      <c r="W212" s="105"/>
      <c r="X212" s="105"/>
      <c r="Y212" s="105"/>
      <c r="Z212" s="105"/>
      <c r="AA212" s="105"/>
      <c r="AB212" s="105"/>
      <c r="AC212" s="105"/>
      <c r="AD212" s="105"/>
      <c r="AE212" s="105"/>
      <c r="AF212" s="105"/>
    </row>
    <row r="213" spans="1:32" x14ac:dyDescent="0.25">
      <c r="A213" s="129" t="s">
        <v>1410</v>
      </c>
      <c r="B213" s="129">
        <f>T208</f>
        <v>51</v>
      </c>
      <c r="C213" s="105"/>
      <c r="D213" s="105"/>
      <c r="E213" s="105"/>
      <c r="F213" s="105"/>
      <c r="G213" s="105"/>
      <c r="H213" s="105"/>
      <c r="I213" s="105"/>
      <c r="J213" s="105"/>
      <c r="K213" s="105"/>
      <c r="L213" s="105"/>
      <c r="M213" s="105"/>
      <c r="N213" s="105"/>
      <c r="O213" s="105"/>
      <c r="P213" s="105"/>
      <c r="Q213" s="105"/>
      <c r="R213" s="105"/>
      <c r="S213" s="105"/>
      <c r="T213" s="105"/>
      <c r="U213" s="105"/>
      <c r="V213" s="105"/>
      <c r="W213" s="105"/>
      <c r="X213" s="105"/>
      <c r="Y213" s="105"/>
      <c r="Z213" s="105"/>
      <c r="AA213" s="105"/>
      <c r="AB213" s="105"/>
      <c r="AC213" s="105"/>
      <c r="AD213" s="105"/>
      <c r="AE213" s="105"/>
      <c r="AF213" s="105"/>
    </row>
    <row r="214" spans="1:32" x14ac:dyDescent="0.25">
      <c r="A214" s="128" t="s">
        <v>1346</v>
      </c>
      <c r="B214" s="128">
        <v>75</v>
      </c>
      <c r="C214" s="105"/>
      <c r="D214" s="105"/>
      <c r="E214" s="105"/>
      <c r="F214" s="105"/>
      <c r="G214" s="105"/>
      <c r="H214" s="105"/>
      <c r="I214" s="105"/>
      <c r="J214" s="105"/>
      <c r="K214" s="105"/>
      <c r="L214" s="105"/>
      <c r="M214" s="105"/>
      <c r="N214" s="105"/>
      <c r="O214" s="105"/>
      <c r="P214" s="105"/>
      <c r="Q214" s="105"/>
      <c r="R214" s="105"/>
      <c r="S214" s="105"/>
      <c r="T214" s="105"/>
      <c r="U214" s="105"/>
      <c r="V214" s="105"/>
      <c r="W214" s="105"/>
      <c r="X214" s="105"/>
      <c r="Y214" s="105"/>
      <c r="Z214" s="105"/>
      <c r="AA214" s="105"/>
      <c r="AB214" s="105"/>
      <c r="AC214" s="105"/>
      <c r="AD214" s="105"/>
      <c r="AE214" s="105"/>
      <c r="AF214" s="105"/>
    </row>
    <row r="215" spans="1:32" x14ac:dyDescent="0.25">
      <c r="A215" s="121"/>
      <c r="B215" s="122"/>
      <c r="C215" s="122"/>
      <c r="D215" s="105"/>
      <c r="E215" s="105"/>
      <c r="F215" s="105"/>
      <c r="G215" s="105"/>
      <c r="H215" s="105"/>
      <c r="I215" s="105"/>
      <c r="J215" s="105"/>
      <c r="K215" s="105"/>
      <c r="L215" s="105"/>
      <c r="M215" s="105"/>
      <c r="N215" s="105"/>
      <c r="O215" s="105"/>
      <c r="P215" s="105"/>
      <c r="Q215" s="105"/>
      <c r="R215" s="105"/>
      <c r="S215" s="105"/>
      <c r="T215" s="105"/>
      <c r="U215" s="105"/>
      <c r="V215" s="105"/>
      <c r="W215" s="105"/>
      <c r="X215" s="105"/>
      <c r="Y215" s="105"/>
      <c r="Z215" s="105"/>
      <c r="AA215" s="105"/>
      <c r="AB215" s="105"/>
      <c r="AC215" s="105"/>
      <c r="AD215" s="105"/>
      <c r="AE215" s="105"/>
      <c r="AF215" s="105"/>
    </row>
    <row r="216" spans="1:32" x14ac:dyDescent="0.25">
      <c r="A216" s="121"/>
      <c r="B216" s="122"/>
      <c r="C216" s="122"/>
      <c r="D216" s="105"/>
      <c r="E216" s="105"/>
      <c r="F216" s="105"/>
      <c r="G216" s="105"/>
      <c r="H216" s="105"/>
      <c r="I216" s="105"/>
      <c r="J216" s="105"/>
      <c r="K216" s="105"/>
      <c r="L216" s="105"/>
      <c r="M216" s="105"/>
      <c r="N216" s="105"/>
      <c r="O216" s="105"/>
      <c r="P216" s="105"/>
      <c r="Q216" s="105"/>
      <c r="R216" s="105"/>
      <c r="S216" s="105"/>
      <c r="T216" s="105"/>
      <c r="U216" s="105"/>
      <c r="V216" s="105"/>
      <c r="W216" s="105"/>
      <c r="X216" s="105"/>
      <c r="Y216" s="105"/>
      <c r="Z216" s="105"/>
      <c r="AA216" s="105"/>
      <c r="AB216" s="105"/>
      <c r="AC216" s="105"/>
      <c r="AD216" s="105"/>
      <c r="AE216" s="105"/>
      <c r="AF216" s="105"/>
    </row>
    <row r="217" spans="1:32" x14ac:dyDescent="0.25">
      <c r="A217" s="121"/>
      <c r="B217" s="122"/>
      <c r="C217" s="122"/>
      <c r="D217" s="105"/>
      <c r="E217" s="105"/>
      <c r="F217" s="105"/>
      <c r="G217" s="105"/>
      <c r="H217" s="105"/>
      <c r="I217" s="105"/>
      <c r="J217" s="105"/>
      <c r="K217" s="105"/>
      <c r="L217" s="105"/>
      <c r="M217" s="105"/>
      <c r="N217" s="105"/>
      <c r="O217" s="105"/>
      <c r="P217" s="105"/>
      <c r="Q217" s="105"/>
      <c r="R217" s="105"/>
      <c r="S217" s="105"/>
      <c r="T217" s="105"/>
      <c r="U217" s="105"/>
      <c r="V217" s="105"/>
      <c r="W217" s="105"/>
      <c r="X217" s="105"/>
      <c r="Y217" s="105"/>
      <c r="Z217" s="105"/>
      <c r="AA217" s="105"/>
      <c r="AB217" s="105"/>
      <c r="AC217" s="105"/>
      <c r="AD217" s="105"/>
      <c r="AE217" s="105"/>
      <c r="AF217" s="105"/>
    </row>
    <row r="218" spans="1:32" x14ac:dyDescent="0.25">
      <c r="A218" s="121"/>
      <c r="B218" s="122"/>
      <c r="C218" s="122"/>
      <c r="D218" s="105"/>
      <c r="E218" s="105"/>
      <c r="F218" s="105"/>
      <c r="G218" s="105"/>
      <c r="H218" s="105"/>
      <c r="I218" s="105"/>
      <c r="J218" s="105"/>
      <c r="K218" s="105"/>
      <c r="L218" s="105"/>
      <c r="M218" s="105"/>
      <c r="N218" s="105"/>
      <c r="O218" s="105"/>
      <c r="P218" s="105"/>
      <c r="Q218" s="105"/>
      <c r="R218" s="105"/>
      <c r="S218" s="105"/>
      <c r="T218" s="105"/>
      <c r="U218" s="105"/>
      <c r="V218" s="105"/>
      <c r="W218" s="105"/>
      <c r="X218" s="105"/>
      <c r="Y218" s="105"/>
      <c r="Z218" s="105"/>
      <c r="AA218" s="105"/>
      <c r="AB218" s="105"/>
      <c r="AC218" s="105"/>
      <c r="AD218" s="105"/>
      <c r="AE218" s="105"/>
      <c r="AF218" s="105"/>
    </row>
    <row r="219" spans="1:32" x14ac:dyDescent="0.25">
      <c r="A219" s="121"/>
      <c r="B219" s="122"/>
      <c r="C219" s="122"/>
      <c r="D219" s="105"/>
      <c r="E219" s="105"/>
      <c r="F219" s="105"/>
      <c r="G219" s="105"/>
      <c r="H219" s="105"/>
      <c r="I219" s="105"/>
      <c r="J219" s="105"/>
      <c r="K219" s="105"/>
      <c r="L219" s="105"/>
      <c r="M219" s="105"/>
      <c r="N219" s="105"/>
      <c r="O219" s="105"/>
      <c r="P219" s="105"/>
      <c r="Q219" s="105"/>
      <c r="R219" s="105"/>
      <c r="S219" s="105"/>
      <c r="T219" s="105"/>
      <c r="U219" s="105"/>
      <c r="V219" s="105"/>
      <c r="W219" s="105"/>
      <c r="X219" s="105"/>
      <c r="Y219" s="105"/>
      <c r="Z219" s="105"/>
      <c r="AA219" s="105"/>
      <c r="AB219" s="105"/>
      <c r="AC219" s="105"/>
      <c r="AD219" s="105"/>
      <c r="AE219" s="105"/>
      <c r="AF219" s="105"/>
    </row>
    <row r="220" spans="1:32" x14ac:dyDescent="0.25">
      <c r="A220" s="121"/>
      <c r="B220" s="122"/>
      <c r="C220" s="122"/>
      <c r="D220" s="105"/>
      <c r="E220" s="105"/>
      <c r="F220" s="105"/>
      <c r="G220" s="105"/>
      <c r="H220" s="105"/>
      <c r="I220" s="105"/>
      <c r="J220" s="105"/>
      <c r="K220" s="105"/>
      <c r="L220" s="105"/>
      <c r="M220" s="105"/>
      <c r="N220" s="105"/>
      <c r="O220" s="105"/>
      <c r="P220" s="105"/>
      <c r="Q220" s="105"/>
      <c r="R220" s="105"/>
      <c r="S220" s="105"/>
      <c r="T220" s="105"/>
      <c r="U220" s="105"/>
      <c r="V220" s="105"/>
      <c r="W220" s="105"/>
      <c r="X220" s="105"/>
      <c r="Y220" s="105"/>
      <c r="Z220" s="105"/>
      <c r="AA220" s="105"/>
      <c r="AB220" s="105"/>
      <c r="AC220" s="105"/>
      <c r="AD220" s="105"/>
      <c r="AE220" s="105"/>
      <c r="AF220" s="105"/>
    </row>
    <row r="221" spans="1:32" x14ac:dyDescent="0.25">
      <c r="A221" s="121"/>
      <c r="B221" s="122"/>
      <c r="C221" s="122"/>
      <c r="D221" s="105"/>
      <c r="E221" s="105"/>
      <c r="F221" s="105"/>
      <c r="G221" s="105"/>
      <c r="H221" s="105"/>
      <c r="I221" s="105"/>
      <c r="J221" s="105"/>
      <c r="K221" s="105"/>
      <c r="L221" s="105"/>
      <c r="M221" s="105"/>
      <c r="N221" s="105"/>
      <c r="O221" s="105"/>
      <c r="P221" s="105"/>
      <c r="Q221" s="105"/>
      <c r="R221" s="105"/>
      <c r="S221" s="105"/>
      <c r="T221" s="105"/>
      <c r="U221" s="105"/>
      <c r="V221" s="105"/>
      <c r="W221" s="105"/>
      <c r="X221" s="105"/>
      <c r="Y221" s="105"/>
      <c r="Z221" s="105"/>
      <c r="AA221" s="105"/>
      <c r="AB221" s="105"/>
      <c r="AC221" s="105"/>
      <c r="AD221" s="105"/>
      <c r="AE221" s="105"/>
      <c r="AF221" s="105"/>
    </row>
    <row r="222" spans="1:32" x14ac:dyDescent="0.25">
      <c r="A222" s="101" t="s">
        <v>1411</v>
      </c>
      <c r="B222" s="102"/>
      <c r="C222" s="102"/>
      <c r="D222" s="102"/>
      <c r="E222" s="102"/>
      <c r="F222" s="102"/>
      <c r="G222" s="102"/>
      <c r="H222" s="102"/>
      <c r="I222" s="102"/>
      <c r="J222" s="102"/>
      <c r="K222" s="102"/>
      <c r="L222" s="102"/>
      <c r="M222" s="102"/>
      <c r="N222" s="102"/>
      <c r="O222" s="102"/>
      <c r="P222" s="102"/>
      <c r="Q222" s="102"/>
      <c r="R222" s="102"/>
      <c r="S222" s="102"/>
      <c r="T222" s="102"/>
      <c r="U222" s="102"/>
      <c r="V222" s="102"/>
      <c r="W222" s="102"/>
      <c r="X222" s="102"/>
      <c r="Y222" s="102"/>
      <c r="Z222" s="102"/>
      <c r="AA222" s="102"/>
      <c r="AB222" s="102"/>
      <c r="AC222" s="102"/>
      <c r="AD222" s="102"/>
      <c r="AE222" s="102"/>
      <c r="AF222" s="102"/>
    </row>
    <row r="223" spans="1:32" x14ac:dyDescent="0.25">
      <c r="A223" s="105"/>
      <c r="B223" s="105"/>
      <c r="C223" s="105"/>
      <c r="D223" s="105"/>
      <c r="E223" s="105"/>
      <c r="F223" s="105"/>
      <c r="G223" s="105"/>
      <c r="H223" s="105"/>
      <c r="I223" s="105"/>
      <c r="J223" s="105"/>
      <c r="K223" s="105"/>
      <c r="L223" s="105"/>
      <c r="M223" s="105"/>
      <c r="N223" s="105"/>
      <c r="O223" s="105"/>
      <c r="P223" s="105"/>
      <c r="Q223" s="105"/>
      <c r="R223" s="105"/>
      <c r="S223" s="105"/>
      <c r="T223" s="105"/>
      <c r="U223" s="105"/>
      <c r="V223" s="105"/>
      <c r="W223" s="105"/>
      <c r="X223" s="105"/>
      <c r="Y223" s="105"/>
      <c r="Z223" s="105"/>
      <c r="AA223" s="105"/>
      <c r="AB223" s="105"/>
      <c r="AC223" s="105"/>
      <c r="AD223" s="105"/>
      <c r="AE223" s="105"/>
      <c r="AF223" s="105"/>
    </row>
    <row r="224" spans="1:32" x14ac:dyDescent="0.25">
      <c r="A224" s="274"/>
      <c r="B224" s="270"/>
      <c r="C224" s="252"/>
      <c r="D224" s="107">
        <v>2003</v>
      </c>
      <c r="E224" s="107">
        <v>2004</v>
      </c>
      <c r="F224" s="107">
        <v>2005</v>
      </c>
      <c r="G224" s="107">
        <v>2006</v>
      </c>
      <c r="H224" s="107">
        <v>2007</v>
      </c>
      <c r="I224" s="107">
        <v>2008</v>
      </c>
      <c r="J224" s="107">
        <v>2009</v>
      </c>
      <c r="K224" s="107">
        <v>2010</v>
      </c>
      <c r="L224" s="107">
        <v>2011</v>
      </c>
      <c r="M224" s="107">
        <v>2012</v>
      </c>
      <c r="N224" s="107">
        <v>2013</v>
      </c>
      <c r="O224" s="107">
        <v>2014</v>
      </c>
      <c r="P224" s="107">
        <v>2015</v>
      </c>
      <c r="Q224" s="107">
        <v>2016</v>
      </c>
      <c r="R224" s="107">
        <v>2017</v>
      </c>
      <c r="S224" s="107" t="s">
        <v>1412</v>
      </c>
      <c r="T224" s="130"/>
      <c r="U224" s="130"/>
      <c r="V224" s="130"/>
      <c r="W224" s="130"/>
      <c r="X224" s="130"/>
      <c r="Y224" s="130"/>
      <c r="Z224" s="130"/>
      <c r="AA224" s="130"/>
      <c r="AB224" s="130"/>
      <c r="AC224" s="130"/>
      <c r="AD224" s="130"/>
      <c r="AE224" s="130"/>
      <c r="AF224" s="130"/>
    </row>
    <row r="225" spans="1:32" x14ac:dyDescent="0.25">
      <c r="A225" s="273" t="s">
        <v>1413</v>
      </c>
      <c r="B225" s="270"/>
      <c r="C225" s="252"/>
      <c r="D225" s="110"/>
      <c r="E225" s="110"/>
      <c r="F225" s="110"/>
      <c r="G225" s="110"/>
      <c r="H225" s="108">
        <v>1</v>
      </c>
      <c r="I225" s="110"/>
      <c r="J225" s="110"/>
      <c r="K225" s="110"/>
      <c r="L225" s="110"/>
      <c r="M225" s="110"/>
      <c r="N225" s="110"/>
      <c r="O225" s="110"/>
      <c r="P225" s="108"/>
      <c r="Q225" s="108"/>
      <c r="R225" s="108"/>
      <c r="S225" s="108">
        <v>1</v>
      </c>
      <c r="T225" s="105"/>
      <c r="U225" s="105"/>
      <c r="V225" s="105"/>
      <c r="W225" s="105"/>
      <c r="X225" s="105"/>
      <c r="Y225" s="105"/>
      <c r="Z225" s="105"/>
      <c r="AA225" s="105"/>
      <c r="AB225" s="105"/>
      <c r="AC225" s="105"/>
      <c r="AD225" s="105"/>
      <c r="AE225" s="105"/>
      <c r="AF225" s="105"/>
    </row>
    <row r="226" spans="1:32" x14ac:dyDescent="0.25">
      <c r="A226" s="273" t="s">
        <v>1414</v>
      </c>
      <c r="B226" s="270"/>
      <c r="C226" s="252"/>
      <c r="D226" s="110"/>
      <c r="E226" s="110"/>
      <c r="F226" s="110"/>
      <c r="G226" s="110"/>
      <c r="H226" s="110"/>
      <c r="I226" s="110"/>
      <c r="J226" s="110"/>
      <c r="K226" s="108">
        <v>1</v>
      </c>
      <c r="L226" s="110"/>
      <c r="M226" s="108">
        <v>2</v>
      </c>
      <c r="N226" s="110"/>
      <c r="O226" s="110"/>
      <c r="P226" s="108"/>
      <c r="Q226" s="108">
        <v>1</v>
      </c>
      <c r="R226" s="108"/>
      <c r="S226" s="108">
        <v>4</v>
      </c>
      <c r="T226" s="105"/>
      <c r="U226" s="105"/>
      <c r="V226" s="105"/>
      <c r="W226" s="105"/>
      <c r="X226" s="105"/>
      <c r="Y226" s="105"/>
      <c r="Z226" s="105"/>
      <c r="AA226" s="105"/>
      <c r="AB226" s="105"/>
      <c r="AC226" s="105"/>
      <c r="AD226" s="105"/>
      <c r="AE226" s="105"/>
      <c r="AF226" s="105"/>
    </row>
    <row r="227" spans="1:32" x14ac:dyDescent="0.25">
      <c r="A227" s="273" t="s">
        <v>1415</v>
      </c>
      <c r="B227" s="270"/>
      <c r="C227" s="252"/>
      <c r="D227" s="110"/>
      <c r="E227" s="110"/>
      <c r="F227" s="110"/>
      <c r="G227" s="108">
        <v>14</v>
      </c>
      <c r="H227" s="110"/>
      <c r="I227" s="110"/>
      <c r="J227" s="108">
        <v>4</v>
      </c>
      <c r="K227" s="108">
        <v>3</v>
      </c>
      <c r="L227" s="108">
        <v>2</v>
      </c>
      <c r="M227" s="110"/>
      <c r="N227" s="108">
        <v>2</v>
      </c>
      <c r="O227" s="108">
        <v>6</v>
      </c>
      <c r="P227" s="108">
        <v>2</v>
      </c>
      <c r="Q227" s="108">
        <v>1</v>
      </c>
      <c r="R227" s="108"/>
      <c r="S227" s="108">
        <v>34</v>
      </c>
      <c r="T227" s="105"/>
      <c r="U227" s="105"/>
      <c r="V227" s="105"/>
      <c r="W227" s="105"/>
      <c r="X227" s="105"/>
      <c r="Y227" s="105"/>
      <c r="Z227" s="105"/>
      <c r="AA227" s="105"/>
      <c r="AB227" s="105"/>
      <c r="AC227" s="105"/>
      <c r="AD227" s="105"/>
      <c r="AE227" s="105"/>
      <c r="AF227" s="105"/>
    </row>
    <row r="228" spans="1:32" x14ac:dyDescent="0.25">
      <c r="A228" s="273" t="s">
        <v>1416</v>
      </c>
      <c r="B228" s="270"/>
      <c r="C228" s="252"/>
      <c r="D228" s="108">
        <v>7</v>
      </c>
      <c r="E228" s="108">
        <v>2</v>
      </c>
      <c r="F228" s="108">
        <v>1</v>
      </c>
      <c r="G228" s="108">
        <v>3</v>
      </c>
      <c r="H228" s="108">
        <v>2</v>
      </c>
      <c r="I228" s="108">
        <v>2</v>
      </c>
      <c r="J228" s="108">
        <v>5</v>
      </c>
      <c r="K228" s="108">
        <v>3</v>
      </c>
      <c r="L228" s="108">
        <v>3</v>
      </c>
      <c r="M228" s="108">
        <v>2</v>
      </c>
      <c r="N228" s="108">
        <v>1</v>
      </c>
      <c r="O228" s="108">
        <v>1</v>
      </c>
      <c r="P228" s="108"/>
      <c r="Q228" s="108"/>
      <c r="R228" s="108">
        <v>1</v>
      </c>
      <c r="S228" s="108">
        <v>33</v>
      </c>
      <c r="T228" s="105"/>
      <c r="U228" s="105"/>
      <c r="V228" s="105"/>
      <c r="W228" s="105"/>
      <c r="X228" s="105"/>
      <c r="Y228" s="105"/>
      <c r="Z228" s="105"/>
      <c r="AA228" s="105"/>
      <c r="AB228" s="105"/>
      <c r="AC228" s="105"/>
      <c r="AD228" s="105"/>
      <c r="AE228" s="105"/>
      <c r="AF228" s="105"/>
    </row>
    <row r="229" spans="1:32" x14ac:dyDescent="0.25">
      <c r="A229" s="273" t="s">
        <v>1417</v>
      </c>
      <c r="B229" s="270"/>
      <c r="C229" s="252"/>
      <c r="D229" s="110"/>
      <c r="E229" s="110"/>
      <c r="F229" s="108">
        <v>1</v>
      </c>
      <c r="G229" s="110"/>
      <c r="H229" s="108">
        <v>1</v>
      </c>
      <c r="I229" s="110"/>
      <c r="J229" s="110"/>
      <c r="K229" s="110"/>
      <c r="L229" s="110"/>
      <c r="M229" s="108">
        <v>2</v>
      </c>
      <c r="N229" s="110"/>
      <c r="O229" s="108">
        <v>1</v>
      </c>
      <c r="P229" s="108"/>
      <c r="Q229" s="108"/>
      <c r="R229" s="108"/>
      <c r="S229" s="108">
        <v>5</v>
      </c>
      <c r="T229" s="105"/>
      <c r="U229" s="105"/>
      <c r="V229" s="105"/>
      <c r="W229" s="105"/>
      <c r="X229" s="105"/>
      <c r="Y229" s="105"/>
      <c r="Z229" s="105"/>
      <c r="AA229" s="105"/>
      <c r="AB229" s="105"/>
      <c r="AC229" s="105"/>
      <c r="AD229" s="105"/>
      <c r="AE229" s="105"/>
      <c r="AF229" s="105"/>
    </row>
    <row r="230" spans="1:32" x14ac:dyDescent="0.25">
      <c r="A230" s="273" t="s">
        <v>1418</v>
      </c>
      <c r="B230" s="270"/>
      <c r="C230" s="252"/>
      <c r="D230" s="108">
        <v>2</v>
      </c>
      <c r="E230" s="108">
        <v>1</v>
      </c>
      <c r="F230" s="110"/>
      <c r="G230" s="108">
        <v>1</v>
      </c>
      <c r="H230" s="110"/>
      <c r="I230" s="108">
        <v>1</v>
      </c>
      <c r="J230" s="108">
        <v>1</v>
      </c>
      <c r="K230" s="110"/>
      <c r="L230" s="110"/>
      <c r="M230" s="108">
        <v>1</v>
      </c>
      <c r="N230" s="110"/>
      <c r="O230" s="108">
        <v>1</v>
      </c>
      <c r="P230" s="108">
        <v>1</v>
      </c>
      <c r="Q230" s="108"/>
      <c r="R230" s="108"/>
      <c r="S230" s="108">
        <v>9</v>
      </c>
      <c r="T230" s="105"/>
      <c r="U230" s="105"/>
      <c r="V230" s="105"/>
      <c r="W230" s="105"/>
      <c r="X230" s="105"/>
      <c r="Y230" s="105"/>
      <c r="Z230" s="105"/>
      <c r="AA230" s="105"/>
      <c r="AB230" s="105"/>
      <c r="AC230" s="105"/>
      <c r="AD230" s="105"/>
      <c r="AE230" s="105"/>
      <c r="AF230" s="105"/>
    </row>
    <row r="231" spans="1:32" x14ac:dyDescent="0.25">
      <c r="A231" s="273" t="s">
        <v>1419</v>
      </c>
      <c r="B231" s="270"/>
      <c r="C231" s="252"/>
      <c r="D231" s="110"/>
      <c r="E231" s="110"/>
      <c r="F231" s="110"/>
      <c r="G231" s="110"/>
      <c r="H231" s="110"/>
      <c r="I231" s="110"/>
      <c r="J231" s="110"/>
      <c r="K231" s="108">
        <v>1</v>
      </c>
      <c r="L231" s="110"/>
      <c r="M231" s="108">
        <v>2</v>
      </c>
      <c r="N231" s="110"/>
      <c r="O231" s="108">
        <v>1</v>
      </c>
      <c r="P231" s="108"/>
      <c r="Q231" s="108"/>
      <c r="R231" s="108">
        <v>1</v>
      </c>
      <c r="S231" s="108">
        <v>5</v>
      </c>
      <c r="T231" s="105"/>
      <c r="U231" s="105"/>
      <c r="V231" s="105"/>
      <c r="W231" s="105"/>
      <c r="X231" s="105"/>
      <c r="Y231" s="105"/>
      <c r="Z231" s="105"/>
      <c r="AA231" s="105"/>
      <c r="AB231" s="105"/>
      <c r="AC231" s="105"/>
      <c r="AD231" s="105"/>
      <c r="AE231" s="105"/>
      <c r="AF231" s="105"/>
    </row>
    <row r="232" spans="1:32" x14ac:dyDescent="0.25">
      <c r="A232" s="273" t="s">
        <v>1420</v>
      </c>
      <c r="B232" s="270"/>
      <c r="C232" s="252"/>
      <c r="D232" s="110"/>
      <c r="E232" s="108">
        <v>2</v>
      </c>
      <c r="F232" s="110"/>
      <c r="G232" s="110"/>
      <c r="H232" s="110"/>
      <c r="I232" s="110"/>
      <c r="J232" s="110"/>
      <c r="K232" s="110"/>
      <c r="L232" s="110"/>
      <c r="M232" s="110"/>
      <c r="N232" s="110"/>
      <c r="O232" s="110"/>
      <c r="P232" s="108"/>
      <c r="Q232" s="108"/>
      <c r="R232" s="108"/>
      <c r="S232" s="108">
        <v>2</v>
      </c>
      <c r="T232" s="105"/>
      <c r="U232" s="105"/>
      <c r="V232" s="105"/>
      <c r="W232" s="105"/>
      <c r="X232" s="105"/>
      <c r="Y232" s="105"/>
      <c r="Z232" s="105"/>
      <c r="AA232" s="105"/>
      <c r="AB232" s="105"/>
      <c r="AC232" s="105"/>
      <c r="AD232" s="105"/>
      <c r="AE232" s="105"/>
      <c r="AF232" s="105"/>
    </row>
    <row r="233" spans="1:32" x14ac:dyDescent="0.25">
      <c r="A233" s="273" t="s">
        <v>1421</v>
      </c>
      <c r="B233" s="270"/>
      <c r="C233" s="252"/>
      <c r="D233" s="110"/>
      <c r="E233" s="110"/>
      <c r="F233" s="110"/>
      <c r="G233" s="110"/>
      <c r="H233" s="108">
        <v>1</v>
      </c>
      <c r="I233" s="108">
        <v>1</v>
      </c>
      <c r="J233" s="110"/>
      <c r="K233" s="108">
        <v>1</v>
      </c>
      <c r="L233" s="110"/>
      <c r="M233" s="110"/>
      <c r="N233" s="110"/>
      <c r="O233" s="110"/>
      <c r="P233" s="108"/>
      <c r="Q233" s="108"/>
      <c r="R233" s="108">
        <v>1</v>
      </c>
      <c r="S233" s="108">
        <v>4</v>
      </c>
      <c r="T233" s="105"/>
      <c r="U233" s="105"/>
      <c r="V233" s="105"/>
      <c r="W233" s="105"/>
      <c r="X233" s="105"/>
      <c r="Y233" s="105"/>
      <c r="Z233" s="105"/>
      <c r="AA233" s="105"/>
      <c r="AB233" s="105"/>
      <c r="AC233" s="105"/>
      <c r="AD233" s="105"/>
      <c r="AE233" s="105"/>
      <c r="AF233" s="105"/>
    </row>
    <row r="234" spans="1:32" x14ac:dyDescent="0.25">
      <c r="A234" s="273" t="s">
        <v>1422</v>
      </c>
      <c r="B234" s="270"/>
      <c r="C234" s="252"/>
      <c r="D234" s="110"/>
      <c r="E234" s="110"/>
      <c r="F234" s="110"/>
      <c r="G234" s="110"/>
      <c r="H234" s="110"/>
      <c r="I234" s="110"/>
      <c r="J234" s="110"/>
      <c r="K234" s="110"/>
      <c r="L234" s="110"/>
      <c r="M234" s="110"/>
      <c r="N234" s="110"/>
      <c r="O234" s="108">
        <v>1</v>
      </c>
      <c r="P234" s="108"/>
      <c r="Q234" s="108"/>
      <c r="R234" s="108"/>
      <c r="S234" s="108">
        <v>1</v>
      </c>
      <c r="T234" s="105"/>
      <c r="U234" s="105"/>
      <c r="V234" s="105"/>
      <c r="W234" s="105"/>
      <c r="X234" s="105"/>
      <c r="Y234" s="105"/>
      <c r="Z234" s="105"/>
      <c r="AA234" s="105"/>
      <c r="AB234" s="105"/>
      <c r="AC234" s="105"/>
      <c r="AD234" s="105"/>
      <c r="AE234" s="105"/>
      <c r="AF234" s="105"/>
    </row>
    <row r="235" spans="1:32" x14ac:dyDescent="0.25">
      <c r="A235" s="273" t="s">
        <v>1423</v>
      </c>
      <c r="B235" s="270"/>
      <c r="C235" s="252"/>
      <c r="D235" s="110"/>
      <c r="E235" s="110"/>
      <c r="F235" s="110"/>
      <c r="G235" s="110"/>
      <c r="H235" s="110"/>
      <c r="I235" s="108">
        <v>1</v>
      </c>
      <c r="J235" s="110"/>
      <c r="K235" s="110"/>
      <c r="L235" s="108">
        <v>2</v>
      </c>
      <c r="M235" s="110"/>
      <c r="N235" s="110"/>
      <c r="O235" s="110"/>
      <c r="P235" s="108"/>
      <c r="Q235" s="108"/>
      <c r="R235" s="108"/>
      <c r="S235" s="108">
        <v>3</v>
      </c>
      <c r="T235" s="105"/>
      <c r="U235" s="105"/>
      <c r="V235" s="105"/>
      <c r="W235" s="105"/>
      <c r="X235" s="105"/>
      <c r="Y235" s="105"/>
      <c r="Z235" s="105"/>
      <c r="AA235" s="105"/>
      <c r="AB235" s="105"/>
      <c r="AC235" s="105"/>
      <c r="AD235" s="105"/>
      <c r="AE235" s="105"/>
      <c r="AF235" s="105"/>
    </row>
    <row r="236" spans="1:32" x14ac:dyDescent="0.25">
      <c r="A236" s="273" t="s">
        <v>1424</v>
      </c>
      <c r="B236" s="270"/>
      <c r="C236" s="252"/>
      <c r="D236" s="108">
        <v>6</v>
      </c>
      <c r="E236" s="110"/>
      <c r="F236" s="110"/>
      <c r="G236" s="108">
        <v>1</v>
      </c>
      <c r="H236" s="108">
        <v>5</v>
      </c>
      <c r="I236" s="108">
        <v>6</v>
      </c>
      <c r="J236" s="108">
        <v>3</v>
      </c>
      <c r="K236" s="108">
        <v>5</v>
      </c>
      <c r="L236" s="108">
        <v>2</v>
      </c>
      <c r="M236" s="108">
        <v>2</v>
      </c>
      <c r="N236" s="110"/>
      <c r="O236" s="108">
        <v>3</v>
      </c>
      <c r="P236" s="108">
        <v>5</v>
      </c>
      <c r="Q236" s="108">
        <v>2</v>
      </c>
      <c r="R236" s="108"/>
      <c r="S236" s="108">
        <v>40</v>
      </c>
      <c r="T236" s="105"/>
      <c r="U236" s="105"/>
      <c r="V236" s="105"/>
      <c r="W236" s="105"/>
      <c r="X236" s="105"/>
      <c r="Y236" s="105"/>
      <c r="Z236" s="105"/>
      <c r="AA236" s="105"/>
      <c r="AB236" s="105"/>
      <c r="AC236" s="105"/>
      <c r="AD236" s="105"/>
      <c r="AE236" s="105"/>
      <c r="AF236" s="105"/>
    </row>
    <row r="237" spans="1:32" x14ac:dyDescent="0.25">
      <c r="A237" s="273" t="s">
        <v>1425</v>
      </c>
      <c r="B237" s="270"/>
      <c r="C237" s="252"/>
      <c r="D237" s="110"/>
      <c r="E237" s="110"/>
      <c r="F237" s="108">
        <v>1</v>
      </c>
      <c r="G237" s="110"/>
      <c r="H237" s="110"/>
      <c r="I237" s="108">
        <v>2</v>
      </c>
      <c r="J237" s="108">
        <v>1</v>
      </c>
      <c r="K237" s="110"/>
      <c r="L237" s="108">
        <v>1</v>
      </c>
      <c r="M237" s="108">
        <v>1</v>
      </c>
      <c r="N237" s="110"/>
      <c r="O237" s="108">
        <v>1</v>
      </c>
      <c r="P237" s="108"/>
      <c r="Q237" s="108">
        <v>3</v>
      </c>
      <c r="R237" s="108">
        <v>2</v>
      </c>
      <c r="S237" s="108">
        <v>12</v>
      </c>
      <c r="T237" s="105"/>
      <c r="U237" s="105"/>
      <c r="V237" s="105"/>
      <c r="W237" s="105"/>
      <c r="X237" s="105"/>
      <c r="Y237" s="105"/>
      <c r="Z237" s="105"/>
      <c r="AA237" s="105"/>
      <c r="AB237" s="105"/>
      <c r="AC237" s="105"/>
      <c r="AD237" s="105"/>
      <c r="AE237" s="105"/>
      <c r="AF237" s="105"/>
    </row>
    <row r="238" spans="1:32" x14ac:dyDescent="0.25">
      <c r="A238" s="274" t="s">
        <v>1412</v>
      </c>
      <c r="B238" s="270"/>
      <c r="C238" s="252"/>
      <c r="D238" s="107">
        <v>15</v>
      </c>
      <c r="E238" s="107">
        <v>5</v>
      </c>
      <c r="F238" s="107">
        <v>3</v>
      </c>
      <c r="G238" s="107">
        <v>19</v>
      </c>
      <c r="H238" s="107">
        <v>10</v>
      </c>
      <c r="I238" s="107">
        <v>13</v>
      </c>
      <c r="J238" s="107">
        <v>14</v>
      </c>
      <c r="K238" s="107">
        <v>14</v>
      </c>
      <c r="L238" s="107">
        <v>10</v>
      </c>
      <c r="M238" s="107">
        <v>12</v>
      </c>
      <c r="N238" s="107">
        <v>3</v>
      </c>
      <c r="O238" s="107">
        <v>15</v>
      </c>
      <c r="P238" s="107">
        <v>8</v>
      </c>
      <c r="Q238" s="107">
        <v>7</v>
      </c>
      <c r="R238" s="107">
        <v>5</v>
      </c>
      <c r="S238" s="107">
        <v>153</v>
      </c>
      <c r="T238" s="130"/>
      <c r="U238" s="130"/>
      <c r="V238" s="130"/>
      <c r="W238" s="130"/>
      <c r="X238" s="130"/>
      <c r="Y238" s="130"/>
      <c r="Z238" s="130"/>
      <c r="AA238" s="130"/>
      <c r="AB238" s="130"/>
      <c r="AC238" s="130"/>
      <c r="AD238" s="130"/>
      <c r="AE238" s="130"/>
      <c r="AF238" s="130"/>
    </row>
    <row r="239" spans="1:32" x14ac:dyDescent="0.25">
      <c r="A239" s="105"/>
      <c r="B239" s="105"/>
      <c r="C239" s="105"/>
      <c r="D239" s="105"/>
      <c r="E239" s="105"/>
      <c r="F239" s="105"/>
      <c r="G239" s="105"/>
      <c r="H239" s="105"/>
      <c r="I239" s="105"/>
      <c r="J239" s="105"/>
      <c r="K239" s="105"/>
      <c r="L239" s="105"/>
      <c r="M239" s="105"/>
      <c r="N239" s="105"/>
      <c r="O239" s="105"/>
      <c r="P239" s="105"/>
      <c r="Q239" s="105"/>
      <c r="R239" s="105"/>
      <c r="S239" s="105"/>
      <c r="T239" s="105"/>
      <c r="U239" s="105"/>
      <c r="V239" s="105"/>
      <c r="W239" s="105"/>
      <c r="X239" s="105"/>
      <c r="Y239" s="105"/>
      <c r="Z239" s="105"/>
      <c r="AA239" s="105"/>
      <c r="AB239" s="105"/>
      <c r="AC239" s="105"/>
      <c r="AD239" s="105"/>
      <c r="AE239" s="105"/>
      <c r="AF239" s="105"/>
    </row>
    <row r="240" spans="1:32" x14ac:dyDescent="0.25">
      <c r="A240" s="105"/>
      <c r="B240" s="105"/>
      <c r="C240" s="105"/>
      <c r="D240" s="105"/>
      <c r="E240" s="105"/>
      <c r="F240" s="105"/>
      <c r="G240" s="105"/>
      <c r="H240" s="105"/>
      <c r="I240" s="105"/>
      <c r="J240" s="105"/>
      <c r="K240" s="105"/>
      <c r="L240" s="105"/>
      <c r="M240" s="105"/>
      <c r="N240" s="105"/>
      <c r="O240" s="105"/>
      <c r="P240" s="105"/>
      <c r="Q240" s="105"/>
      <c r="R240" s="105"/>
      <c r="S240" s="105"/>
      <c r="T240" s="105"/>
      <c r="U240" s="105"/>
      <c r="V240" s="105"/>
      <c r="W240" s="105"/>
      <c r="X240" s="105"/>
      <c r="Y240" s="105"/>
      <c r="Z240" s="105"/>
      <c r="AA240" s="105"/>
      <c r="AB240" s="105"/>
      <c r="AC240" s="105"/>
      <c r="AD240" s="105"/>
      <c r="AE240" s="105"/>
      <c r="AF240" s="105"/>
    </row>
    <row r="241" spans="1:32" x14ac:dyDescent="0.25">
      <c r="A241" s="105"/>
      <c r="B241" s="105"/>
      <c r="C241" s="105"/>
      <c r="D241" s="105"/>
      <c r="E241" s="105"/>
      <c r="F241" s="105"/>
      <c r="G241" s="105"/>
      <c r="H241" s="105"/>
      <c r="I241" s="105"/>
      <c r="J241" s="105"/>
      <c r="K241" s="105"/>
      <c r="L241" s="105"/>
      <c r="M241" s="105"/>
      <c r="N241" s="105"/>
      <c r="O241" s="105"/>
      <c r="P241" s="105"/>
      <c r="Q241" s="105"/>
      <c r="R241" s="105"/>
      <c r="S241" s="105"/>
      <c r="T241" s="105"/>
      <c r="U241" s="105"/>
      <c r="V241" s="105"/>
      <c r="W241" s="105"/>
      <c r="X241" s="105"/>
      <c r="Y241" s="105"/>
      <c r="Z241" s="105"/>
      <c r="AA241" s="105"/>
      <c r="AB241" s="105"/>
      <c r="AC241" s="105"/>
      <c r="AD241" s="105"/>
      <c r="AE241" s="105"/>
      <c r="AF241" s="105"/>
    </row>
    <row r="242" spans="1:32" x14ac:dyDescent="0.25">
      <c r="A242" s="105"/>
      <c r="B242" s="105"/>
      <c r="C242" s="105"/>
      <c r="D242" s="105"/>
      <c r="E242" s="105"/>
      <c r="F242" s="105"/>
      <c r="G242" s="105"/>
      <c r="H242" s="105"/>
      <c r="I242" s="105"/>
      <c r="J242" s="105"/>
      <c r="K242" s="105"/>
      <c r="L242" s="105"/>
      <c r="M242" s="105"/>
      <c r="N242" s="105"/>
      <c r="O242" s="105"/>
      <c r="P242" s="105"/>
      <c r="Q242" s="105"/>
      <c r="R242" s="105"/>
      <c r="S242" s="105"/>
      <c r="T242" s="105"/>
      <c r="U242" s="105"/>
      <c r="V242" s="105"/>
      <c r="W242" s="105"/>
      <c r="X242" s="105"/>
      <c r="Y242" s="105"/>
      <c r="Z242" s="105"/>
      <c r="AA242" s="105"/>
      <c r="AB242" s="105"/>
      <c r="AC242" s="105"/>
      <c r="AD242" s="105"/>
      <c r="AE242" s="105"/>
      <c r="AF242" s="105"/>
    </row>
    <row r="243" spans="1:32" x14ac:dyDescent="0.25">
      <c r="A243" s="105"/>
      <c r="B243" s="105"/>
      <c r="C243" s="105"/>
      <c r="D243" s="105"/>
      <c r="E243" s="105"/>
      <c r="F243" s="105"/>
      <c r="G243" s="105"/>
      <c r="H243" s="105"/>
      <c r="I243" s="105"/>
      <c r="J243" s="105"/>
      <c r="K243" s="105"/>
      <c r="L243" s="105"/>
      <c r="M243" s="105"/>
      <c r="N243" s="105"/>
      <c r="O243" s="105"/>
      <c r="P243" s="105"/>
      <c r="Q243" s="105"/>
      <c r="R243" s="105"/>
      <c r="S243" s="105"/>
      <c r="T243" s="105"/>
      <c r="U243" s="105"/>
      <c r="V243" s="105"/>
      <c r="W243" s="105"/>
      <c r="X243" s="105"/>
      <c r="Y243" s="105"/>
      <c r="Z243" s="105"/>
      <c r="AA243" s="105"/>
      <c r="AB243" s="105"/>
      <c r="AC243" s="105"/>
      <c r="AD243" s="105"/>
      <c r="AE243" s="105"/>
      <c r="AF243" s="105"/>
    </row>
    <row r="244" spans="1:32" x14ac:dyDescent="0.25">
      <c r="A244" s="105"/>
      <c r="B244" s="105"/>
      <c r="C244" s="105"/>
      <c r="D244" s="105"/>
      <c r="E244" s="105"/>
      <c r="F244" s="105"/>
      <c r="G244" s="105"/>
      <c r="H244" s="105"/>
      <c r="I244" s="105"/>
      <c r="J244" s="105"/>
      <c r="K244" s="105"/>
      <c r="L244" s="105"/>
      <c r="M244" s="105"/>
      <c r="N244" s="105"/>
      <c r="O244" s="105"/>
      <c r="P244" s="105"/>
      <c r="Q244" s="105"/>
      <c r="R244" s="105"/>
      <c r="S244" s="105"/>
      <c r="T244" s="105"/>
      <c r="U244" s="105"/>
      <c r="V244" s="105"/>
      <c r="W244" s="105"/>
      <c r="X244" s="105"/>
      <c r="Y244" s="105"/>
      <c r="Z244" s="105"/>
      <c r="AA244" s="105"/>
      <c r="AB244" s="105"/>
      <c r="AC244" s="105"/>
      <c r="AD244" s="105"/>
      <c r="AE244" s="105"/>
      <c r="AF244" s="105"/>
    </row>
    <row r="245" spans="1:32" x14ac:dyDescent="0.25">
      <c r="A245" s="105"/>
      <c r="B245" s="105"/>
      <c r="C245" s="105"/>
      <c r="D245" s="105"/>
      <c r="E245" s="105"/>
      <c r="F245" s="105"/>
      <c r="G245" s="105"/>
      <c r="H245" s="105"/>
      <c r="I245" s="105"/>
      <c r="J245" s="105"/>
      <c r="K245" s="105"/>
      <c r="L245" s="105"/>
      <c r="M245" s="105"/>
      <c r="N245" s="105"/>
      <c r="O245" s="105"/>
      <c r="P245" s="105"/>
      <c r="Q245" s="105"/>
      <c r="R245" s="105"/>
      <c r="S245" s="105"/>
      <c r="T245" s="105"/>
      <c r="U245" s="105"/>
      <c r="V245" s="105"/>
      <c r="W245" s="105"/>
      <c r="X245" s="105"/>
      <c r="Y245" s="105"/>
      <c r="Z245" s="105"/>
      <c r="AA245" s="105"/>
      <c r="AB245" s="105"/>
      <c r="AC245" s="105"/>
      <c r="AD245" s="105"/>
      <c r="AE245" s="105"/>
      <c r="AF245" s="105"/>
    </row>
    <row r="246" spans="1:32" x14ac:dyDescent="0.25">
      <c r="A246" s="105"/>
      <c r="B246" s="105"/>
      <c r="C246" s="105"/>
      <c r="D246" s="105"/>
      <c r="E246" s="105"/>
      <c r="F246" s="105"/>
      <c r="G246" s="105"/>
      <c r="H246" s="105"/>
      <c r="I246" s="105"/>
      <c r="J246" s="105"/>
      <c r="K246" s="105"/>
      <c r="L246" s="105"/>
      <c r="M246" s="105"/>
      <c r="N246" s="105"/>
      <c r="O246" s="105"/>
      <c r="P246" s="105"/>
      <c r="Q246" s="105"/>
      <c r="R246" s="105"/>
      <c r="S246" s="105"/>
      <c r="T246" s="105"/>
      <c r="U246" s="105"/>
      <c r="V246" s="105"/>
      <c r="W246" s="105"/>
      <c r="X246" s="105"/>
      <c r="Y246" s="105"/>
      <c r="Z246" s="105"/>
      <c r="AA246" s="105"/>
      <c r="AB246" s="105"/>
      <c r="AC246" s="105"/>
      <c r="AD246" s="105"/>
      <c r="AE246" s="105"/>
      <c r="AF246" s="105"/>
    </row>
    <row r="247" spans="1:32" x14ac:dyDescent="0.25">
      <c r="A247" s="105"/>
      <c r="B247" s="105"/>
      <c r="C247" s="105"/>
      <c r="D247" s="105"/>
      <c r="E247" s="105"/>
      <c r="F247" s="105"/>
      <c r="G247" s="105"/>
      <c r="H247" s="105"/>
      <c r="I247" s="105"/>
      <c r="J247" s="105"/>
      <c r="K247" s="105"/>
      <c r="L247" s="105"/>
      <c r="M247" s="105"/>
      <c r="N247" s="105"/>
      <c r="O247" s="105"/>
      <c r="P247" s="105"/>
      <c r="Q247" s="105"/>
      <c r="R247" s="105"/>
      <c r="S247" s="105"/>
      <c r="T247" s="105"/>
      <c r="U247" s="105"/>
      <c r="V247" s="105"/>
      <c r="W247" s="105"/>
      <c r="X247" s="105"/>
      <c r="Y247" s="105"/>
      <c r="Z247" s="105"/>
      <c r="AA247" s="105"/>
      <c r="AB247" s="105"/>
      <c r="AC247" s="105"/>
      <c r="AD247" s="105"/>
      <c r="AE247" s="105"/>
      <c r="AF247" s="105"/>
    </row>
    <row r="248" spans="1:32" x14ac:dyDescent="0.25">
      <c r="A248" s="105"/>
      <c r="B248" s="105"/>
      <c r="C248" s="105"/>
      <c r="D248" s="105"/>
      <c r="E248" s="105"/>
      <c r="F248" s="105"/>
      <c r="G248" s="105"/>
      <c r="H248" s="105"/>
      <c r="I248" s="105"/>
      <c r="J248" s="105"/>
      <c r="K248" s="105"/>
      <c r="L248" s="105"/>
      <c r="M248" s="105"/>
      <c r="N248" s="105"/>
      <c r="O248" s="105"/>
      <c r="P248" s="105"/>
      <c r="Q248" s="105"/>
      <c r="R248" s="105"/>
      <c r="S248" s="105"/>
      <c r="T248" s="105"/>
      <c r="U248" s="105"/>
      <c r="V248" s="105"/>
      <c r="W248" s="105"/>
      <c r="X248" s="105"/>
      <c r="Y248" s="105"/>
      <c r="Z248" s="105"/>
      <c r="AA248" s="105"/>
      <c r="AB248" s="105"/>
      <c r="AC248" s="105"/>
      <c r="AD248" s="105"/>
      <c r="AE248" s="105"/>
      <c r="AF248" s="105"/>
    </row>
    <row r="249" spans="1:32" x14ac:dyDescent="0.25">
      <c r="A249" s="105"/>
      <c r="B249" s="105"/>
      <c r="C249" s="105"/>
      <c r="D249" s="105"/>
      <c r="E249" s="105"/>
      <c r="F249" s="105"/>
      <c r="G249" s="105"/>
      <c r="H249" s="105"/>
      <c r="I249" s="105"/>
      <c r="J249" s="105"/>
      <c r="K249" s="105"/>
      <c r="L249" s="105"/>
      <c r="M249" s="105"/>
      <c r="N249" s="105"/>
      <c r="O249" s="105"/>
      <c r="P249" s="105"/>
      <c r="Q249" s="105"/>
      <c r="R249" s="105"/>
      <c r="S249" s="105"/>
      <c r="T249" s="105"/>
      <c r="U249" s="105"/>
      <c r="V249" s="105"/>
      <c r="W249" s="105"/>
      <c r="X249" s="105"/>
      <c r="Y249" s="105"/>
      <c r="Z249" s="105"/>
      <c r="AA249" s="105"/>
      <c r="AB249" s="105"/>
      <c r="AC249" s="105"/>
      <c r="AD249" s="105"/>
      <c r="AE249" s="105"/>
      <c r="AF249" s="105"/>
    </row>
    <row r="250" spans="1:32" x14ac:dyDescent="0.25">
      <c r="A250" s="105"/>
      <c r="B250" s="105"/>
      <c r="C250" s="105"/>
      <c r="D250" s="105"/>
      <c r="E250" s="105"/>
      <c r="F250" s="105"/>
      <c r="G250" s="105"/>
      <c r="H250" s="105"/>
      <c r="I250" s="105"/>
      <c r="J250" s="105"/>
      <c r="K250" s="105"/>
      <c r="L250" s="105"/>
      <c r="M250" s="105"/>
      <c r="N250" s="105"/>
      <c r="O250" s="105"/>
      <c r="P250" s="105"/>
      <c r="Q250" s="105"/>
      <c r="R250" s="105"/>
      <c r="S250" s="105"/>
      <c r="T250" s="105"/>
      <c r="U250" s="105"/>
      <c r="V250" s="105"/>
      <c r="W250" s="105"/>
      <c r="X250" s="105"/>
      <c r="Y250" s="105"/>
      <c r="Z250" s="105"/>
      <c r="AA250" s="105"/>
      <c r="AB250" s="105"/>
      <c r="AC250" s="105"/>
      <c r="AD250" s="105"/>
      <c r="AE250" s="105"/>
      <c r="AF250" s="105"/>
    </row>
    <row r="251" spans="1:32" x14ac:dyDescent="0.25">
      <c r="A251" s="105"/>
      <c r="B251" s="105"/>
      <c r="C251" s="105"/>
      <c r="D251" s="105"/>
      <c r="E251" s="105"/>
      <c r="F251" s="105"/>
      <c r="G251" s="105"/>
      <c r="H251" s="105"/>
      <c r="I251" s="105"/>
      <c r="J251" s="105"/>
      <c r="K251" s="105"/>
      <c r="L251" s="105"/>
      <c r="M251" s="105"/>
      <c r="N251" s="105"/>
      <c r="O251" s="105"/>
      <c r="P251" s="105"/>
      <c r="Q251" s="105"/>
      <c r="R251" s="105"/>
      <c r="S251" s="105"/>
      <c r="T251" s="105"/>
      <c r="U251" s="105"/>
      <c r="V251" s="105"/>
      <c r="W251" s="105"/>
      <c r="X251" s="105"/>
      <c r="Y251" s="105"/>
      <c r="Z251" s="105"/>
      <c r="AA251" s="105"/>
      <c r="AB251" s="105"/>
      <c r="AC251" s="105"/>
      <c r="AD251" s="105"/>
      <c r="AE251" s="105"/>
      <c r="AF251" s="105"/>
    </row>
    <row r="252" spans="1:32" x14ac:dyDescent="0.25">
      <c r="A252" s="105"/>
      <c r="B252" s="105"/>
      <c r="C252" s="105"/>
      <c r="D252" s="105"/>
      <c r="E252" s="105"/>
      <c r="F252" s="105"/>
      <c r="G252" s="105"/>
      <c r="H252" s="105"/>
      <c r="I252" s="105"/>
      <c r="J252" s="105"/>
      <c r="K252" s="105"/>
      <c r="L252" s="105"/>
      <c r="M252" s="105"/>
      <c r="N252" s="105"/>
      <c r="O252" s="105"/>
      <c r="P252" s="105"/>
      <c r="Q252" s="105"/>
      <c r="R252" s="105"/>
      <c r="S252" s="105"/>
      <c r="T252" s="105"/>
      <c r="U252" s="105"/>
      <c r="V252" s="105"/>
      <c r="W252" s="105"/>
      <c r="X252" s="105"/>
      <c r="Y252" s="105"/>
      <c r="Z252" s="105"/>
      <c r="AA252" s="105"/>
      <c r="AB252" s="105"/>
      <c r="AC252" s="105"/>
      <c r="AD252" s="105"/>
      <c r="AE252" s="105"/>
      <c r="AF252" s="105"/>
    </row>
    <row r="253" spans="1:32" x14ac:dyDescent="0.25">
      <c r="A253" s="105"/>
      <c r="B253" s="105"/>
      <c r="C253" s="105"/>
      <c r="D253" s="105"/>
      <c r="E253" s="105"/>
      <c r="F253" s="105"/>
      <c r="G253" s="105"/>
      <c r="H253" s="105"/>
      <c r="I253" s="105"/>
      <c r="J253" s="105"/>
      <c r="K253" s="105"/>
      <c r="L253" s="105"/>
      <c r="M253" s="105"/>
      <c r="N253" s="105"/>
      <c r="O253" s="105"/>
      <c r="P253" s="105"/>
      <c r="Q253" s="105"/>
      <c r="R253" s="105"/>
      <c r="S253" s="105"/>
      <c r="T253" s="105"/>
      <c r="U253" s="105"/>
      <c r="V253" s="105"/>
      <c r="W253" s="105"/>
      <c r="X253" s="105"/>
      <c r="Y253" s="105"/>
      <c r="Z253" s="105"/>
      <c r="AA253" s="105"/>
      <c r="AB253" s="105"/>
      <c r="AC253" s="105"/>
      <c r="AD253" s="105"/>
      <c r="AE253" s="105"/>
      <c r="AF253" s="105"/>
    </row>
    <row r="254" spans="1:32" x14ac:dyDescent="0.25">
      <c r="A254" s="105"/>
      <c r="B254" s="105"/>
      <c r="C254" s="105"/>
      <c r="D254" s="105"/>
      <c r="E254" s="105"/>
      <c r="F254" s="105"/>
      <c r="G254" s="105"/>
      <c r="H254" s="105"/>
      <c r="I254" s="105"/>
      <c r="J254" s="105"/>
      <c r="K254" s="105"/>
      <c r="L254" s="105"/>
      <c r="M254" s="105"/>
      <c r="N254" s="105"/>
      <c r="O254" s="105"/>
      <c r="P254" s="105"/>
      <c r="Q254" s="105"/>
      <c r="R254" s="105"/>
      <c r="S254" s="105"/>
      <c r="T254" s="105"/>
      <c r="U254" s="105"/>
      <c r="V254" s="105"/>
      <c r="W254" s="105"/>
      <c r="X254" s="105"/>
      <c r="Y254" s="105"/>
      <c r="Z254" s="105"/>
      <c r="AA254" s="105"/>
      <c r="AB254" s="105"/>
      <c r="AC254" s="105"/>
      <c r="AD254" s="105"/>
      <c r="AE254" s="105"/>
      <c r="AF254" s="105"/>
    </row>
    <row r="255" spans="1:32" x14ac:dyDescent="0.25">
      <c r="A255" s="105"/>
      <c r="B255" s="105"/>
      <c r="C255" s="105"/>
      <c r="D255" s="105"/>
      <c r="E255" s="105"/>
      <c r="F255" s="105"/>
      <c r="G255" s="105"/>
      <c r="H255" s="105"/>
      <c r="I255" s="105"/>
      <c r="J255" s="105"/>
      <c r="K255" s="105"/>
      <c r="L255" s="105"/>
      <c r="M255" s="105"/>
      <c r="N255" s="105"/>
      <c r="O255" s="105"/>
      <c r="P255" s="105"/>
      <c r="Q255" s="105"/>
      <c r="R255" s="105"/>
      <c r="S255" s="105"/>
      <c r="T255" s="105"/>
      <c r="U255" s="105"/>
      <c r="V255" s="105"/>
      <c r="W255" s="105"/>
      <c r="X255" s="105"/>
      <c r="Y255" s="105"/>
      <c r="Z255" s="105"/>
      <c r="AA255" s="105"/>
      <c r="AB255" s="105"/>
      <c r="AC255" s="105"/>
      <c r="AD255" s="105"/>
      <c r="AE255" s="105"/>
      <c r="AF255" s="105"/>
    </row>
    <row r="256" spans="1:32" x14ac:dyDescent="0.25">
      <c r="A256" s="101" t="s">
        <v>1426</v>
      </c>
      <c r="B256" s="102"/>
      <c r="C256" s="102"/>
      <c r="D256" s="102"/>
      <c r="E256" s="102"/>
      <c r="F256" s="102"/>
      <c r="G256" s="102"/>
      <c r="H256" s="102"/>
      <c r="I256" s="102"/>
      <c r="J256" s="102"/>
      <c r="K256" s="102"/>
      <c r="L256" s="102"/>
      <c r="M256" s="102"/>
      <c r="N256" s="102"/>
      <c r="O256" s="102"/>
      <c r="P256" s="102"/>
      <c r="Q256" s="102"/>
      <c r="R256" s="102"/>
      <c r="S256" s="102"/>
      <c r="T256" s="102"/>
      <c r="U256" s="102"/>
      <c r="V256" s="102"/>
      <c r="W256" s="102"/>
      <c r="X256" s="102"/>
      <c r="Y256" s="102"/>
      <c r="Z256" s="102"/>
      <c r="AA256" s="102"/>
      <c r="AB256" s="102"/>
      <c r="AC256" s="102"/>
      <c r="AD256" s="102"/>
      <c r="AE256" s="102"/>
      <c r="AF256" s="102"/>
    </row>
    <row r="257" spans="1:32" x14ac:dyDescent="0.25">
      <c r="A257" s="105"/>
      <c r="B257" s="105"/>
      <c r="C257" s="105"/>
      <c r="D257" s="105"/>
      <c r="E257" s="105"/>
      <c r="F257" s="105"/>
      <c r="G257" s="105"/>
      <c r="H257" s="105"/>
      <c r="I257" s="105"/>
      <c r="J257" s="105"/>
      <c r="K257" s="105"/>
      <c r="L257" s="105"/>
      <c r="M257" s="105"/>
      <c r="N257" s="105"/>
      <c r="O257" s="105"/>
      <c r="P257" s="105"/>
      <c r="Q257" s="105"/>
      <c r="R257" s="105"/>
      <c r="S257" s="105"/>
      <c r="T257" s="105"/>
      <c r="U257" s="105"/>
      <c r="V257" s="105"/>
      <c r="W257" s="105"/>
      <c r="X257" s="105"/>
      <c r="Y257" s="105"/>
      <c r="Z257" s="105"/>
      <c r="AA257" s="105"/>
      <c r="AB257" s="105"/>
      <c r="AC257" s="105"/>
      <c r="AD257" s="105"/>
      <c r="AE257" s="105"/>
      <c r="AF257" s="105"/>
    </row>
    <row r="258" spans="1:32" x14ac:dyDescent="0.25">
      <c r="A258" s="105"/>
      <c r="B258" s="105"/>
      <c r="C258" s="105"/>
      <c r="D258" s="105"/>
      <c r="E258" s="105"/>
      <c r="F258" s="105"/>
      <c r="G258" s="105"/>
      <c r="H258" s="105"/>
      <c r="I258" s="105"/>
      <c r="J258" s="105"/>
      <c r="K258" s="105"/>
      <c r="L258" s="105"/>
      <c r="M258" s="105"/>
      <c r="N258" s="105"/>
      <c r="O258" s="105"/>
      <c r="P258" s="105"/>
      <c r="Q258" s="105"/>
      <c r="R258" s="105"/>
      <c r="S258" s="105"/>
      <c r="T258" s="105"/>
      <c r="U258" s="105"/>
      <c r="V258" s="105"/>
      <c r="W258" s="105"/>
      <c r="X258" s="105"/>
      <c r="Y258" s="105"/>
      <c r="Z258" s="105"/>
      <c r="AA258" s="105"/>
      <c r="AB258" s="105"/>
      <c r="AC258" s="105"/>
      <c r="AD258" s="105"/>
      <c r="AE258" s="105"/>
      <c r="AF258" s="105"/>
    </row>
    <row r="259" spans="1:32" x14ac:dyDescent="0.25">
      <c r="A259" s="105"/>
      <c r="B259" s="105"/>
      <c r="C259" s="105"/>
      <c r="D259" s="105"/>
      <c r="E259" s="105"/>
      <c r="F259" s="105"/>
      <c r="G259" s="105"/>
      <c r="H259" s="105"/>
      <c r="I259" s="105"/>
      <c r="J259" s="105"/>
      <c r="K259" s="105"/>
      <c r="L259" s="105"/>
      <c r="M259" s="105"/>
      <c r="N259" s="105"/>
      <c r="O259" s="105"/>
      <c r="P259" s="105"/>
      <c r="Q259" s="105"/>
      <c r="R259" s="105"/>
      <c r="S259" s="105"/>
      <c r="T259" s="105"/>
      <c r="U259" s="105"/>
      <c r="V259" s="105"/>
      <c r="W259" s="105"/>
      <c r="X259" s="105"/>
      <c r="Y259" s="105"/>
      <c r="Z259" s="105"/>
      <c r="AA259" s="105"/>
      <c r="AB259" s="105"/>
      <c r="AC259" s="105"/>
      <c r="AD259" s="105"/>
      <c r="AE259" s="105"/>
      <c r="AF259" s="105"/>
    </row>
    <row r="260" spans="1:32" x14ac:dyDescent="0.25">
      <c r="A260" s="105"/>
      <c r="B260" s="105"/>
      <c r="C260" s="105"/>
      <c r="D260" s="105"/>
      <c r="E260" s="105"/>
      <c r="F260" s="105"/>
      <c r="G260" s="105"/>
      <c r="H260" s="105"/>
      <c r="I260" s="105"/>
      <c r="J260" s="105"/>
      <c r="K260" s="105"/>
      <c r="L260" s="105"/>
      <c r="M260" s="105"/>
      <c r="N260" s="105"/>
      <c r="O260" s="105"/>
      <c r="P260" s="105"/>
      <c r="Q260" s="105"/>
      <c r="R260" s="105"/>
      <c r="S260" s="105"/>
      <c r="T260" s="105"/>
      <c r="U260" s="105"/>
      <c r="V260" s="105"/>
      <c r="W260" s="105"/>
      <c r="X260" s="105"/>
      <c r="Y260" s="105"/>
      <c r="Z260" s="105"/>
      <c r="AA260" s="105"/>
      <c r="AB260" s="105"/>
      <c r="AC260" s="105"/>
      <c r="AD260" s="105"/>
      <c r="AE260" s="105"/>
      <c r="AF260" s="105"/>
    </row>
    <row r="261" spans="1:32" x14ac:dyDescent="0.25">
      <c r="A261" s="105"/>
      <c r="B261" s="105"/>
      <c r="C261" s="105"/>
      <c r="D261" s="105"/>
      <c r="E261" s="105"/>
      <c r="F261" s="105"/>
      <c r="G261" s="105"/>
      <c r="H261" s="105"/>
      <c r="I261" s="105"/>
      <c r="J261" s="105"/>
      <c r="K261" s="105"/>
      <c r="L261" s="105"/>
      <c r="M261" s="105"/>
      <c r="N261" s="105"/>
      <c r="O261" s="105"/>
      <c r="P261" s="105"/>
      <c r="Q261" s="105"/>
      <c r="R261" s="105"/>
      <c r="S261" s="105"/>
      <c r="T261" s="105"/>
      <c r="U261" s="105"/>
      <c r="V261" s="105"/>
      <c r="W261" s="105"/>
      <c r="X261" s="105"/>
      <c r="Y261" s="105"/>
      <c r="Z261" s="105"/>
      <c r="AA261" s="105"/>
      <c r="AB261" s="105"/>
      <c r="AC261" s="105"/>
      <c r="AD261" s="105"/>
      <c r="AE261" s="105"/>
      <c r="AF261" s="105"/>
    </row>
    <row r="262" spans="1:32" x14ac:dyDescent="0.25">
      <c r="A262" s="131"/>
      <c r="B262" s="132" t="s">
        <v>1427</v>
      </c>
      <c r="C262" s="132" t="s">
        <v>1428</v>
      </c>
      <c r="D262" s="132" t="s">
        <v>1429</v>
      </c>
      <c r="E262" s="133" t="s">
        <v>1430</v>
      </c>
      <c r="F262" s="133" t="s">
        <v>1412</v>
      </c>
      <c r="G262" s="105"/>
      <c r="H262" s="105"/>
      <c r="I262" s="105"/>
      <c r="J262" s="105"/>
      <c r="K262" s="105"/>
      <c r="L262" s="105"/>
      <c r="M262" s="105"/>
      <c r="N262" s="105"/>
      <c r="O262" s="105"/>
      <c r="P262" s="105"/>
      <c r="Q262" s="105"/>
      <c r="R262" s="105"/>
      <c r="S262" s="105"/>
      <c r="T262" s="105"/>
      <c r="U262" s="105"/>
      <c r="V262" s="105"/>
      <c r="W262" s="105"/>
      <c r="X262" s="105"/>
      <c r="Y262" s="105"/>
      <c r="Z262" s="105"/>
      <c r="AA262" s="105"/>
      <c r="AB262" s="105"/>
      <c r="AC262" s="105"/>
      <c r="AD262" s="105"/>
      <c r="AE262" s="105"/>
      <c r="AF262" s="105"/>
    </row>
    <row r="263" spans="1:32" x14ac:dyDescent="0.25">
      <c r="A263" s="134" t="s">
        <v>1412</v>
      </c>
      <c r="B263" s="135">
        <v>33</v>
      </c>
      <c r="C263" s="135">
        <v>63</v>
      </c>
      <c r="D263" s="135">
        <v>54</v>
      </c>
      <c r="E263" s="136">
        <v>3</v>
      </c>
      <c r="F263" s="136">
        <v>153</v>
      </c>
      <c r="G263" s="105"/>
      <c r="H263" s="105"/>
      <c r="I263" s="105"/>
      <c r="J263" s="105"/>
      <c r="K263" s="105"/>
      <c r="L263" s="105"/>
      <c r="M263" s="105"/>
      <c r="N263" s="105"/>
      <c r="O263" s="105"/>
      <c r="P263" s="105"/>
      <c r="Q263" s="105"/>
      <c r="R263" s="105"/>
      <c r="S263" s="105"/>
      <c r="T263" s="105"/>
      <c r="U263" s="105"/>
      <c r="V263" s="105"/>
      <c r="W263" s="105"/>
      <c r="X263" s="105"/>
      <c r="Y263" s="105"/>
      <c r="Z263" s="105"/>
      <c r="AA263" s="105"/>
      <c r="AB263" s="105"/>
      <c r="AC263" s="105"/>
      <c r="AD263" s="105"/>
      <c r="AE263" s="105"/>
      <c r="AF263" s="105"/>
    </row>
    <row r="264" spans="1:32" x14ac:dyDescent="0.25">
      <c r="A264" s="105"/>
      <c r="B264" s="105"/>
      <c r="C264" s="105"/>
      <c r="D264" s="105"/>
      <c r="E264" s="105"/>
      <c r="F264" s="105"/>
      <c r="G264" s="105"/>
      <c r="H264" s="105"/>
      <c r="I264" s="105"/>
      <c r="J264" s="105"/>
      <c r="K264" s="105"/>
      <c r="L264" s="105"/>
      <c r="M264" s="105"/>
      <c r="N264" s="105"/>
      <c r="O264" s="105"/>
      <c r="P264" s="105"/>
      <c r="Q264" s="105"/>
      <c r="R264" s="105"/>
      <c r="S264" s="105"/>
      <c r="T264" s="105"/>
      <c r="U264" s="105"/>
      <c r="V264" s="105"/>
      <c r="W264" s="105"/>
      <c r="X264" s="105"/>
      <c r="Y264" s="105"/>
      <c r="Z264" s="105"/>
      <c r="AA264" s="105"/>
      <c r="AB264" s="105"/>
      <c r="AC264" s="105"/>
      <c r="AD264" s="105"/>
      <c r="AE264" s="105"/>
      <c r="AF264" s="105"/>
    </row>
    <row r="265" spans="1:32" x14ac:dyDescent="0.25">
      <c r="A265" s="105"/>
      <c r="B265" s="105"/>
      <c r="C265" s="105"/>
      <c r="D265" s="105"/>
      <c r="E265" s="105"/>
      <c r="F265" s="105"/>
      <c r="G265" s="105"/>
      <c r="H265" s="105"/>
      <c r="I265" s="105"/>
      <c r="J265" s="105"/>
      <c r="K265" s="105"/>
      <c r="L265" s="105"/>
      <c r="M265" s="105"/>
      <c r="N265" s="105"/>
      <c r="O265" s="105"/>
      <c r="P265" s="105"/>
      <c r="Q265" s="105"/>
      <c r="R265" s="105"/>
      <c r="S265" s="105"/>
      <c r="T265" s="105"/>
      <c r="U265" s="105"/>
      <c r="V265" s="105"/>
      <c r="W265" s="105"/>
      <c r="X265" s="105"/>
      <c r="Y265" s="105"/>
      <c r="Z265" s="105"/>
      <c r="AA265" s="105"/>
      <c r="AB265" s="105"/>
      <c r="AC265" s="105"/>
      <c r="AD265" s="105"/>
      <c r="AE265" s="105"/>
      <c r="AF265" s="105"/>
    </row>
    <row r="266" spans="1:32" x14ac:dyDescent="0.25">
      <c r="A266" s="105"/>
      <c r="B266" s="105"/>
      <c r="C266" s="105"/>
      <c r="D266" s="105"/>
      <c r="E266" s="105"/>
      <c r="F266" s="105"/>
      <c r="G266" s="105"/>
      <c r="H266" s="105"/>
      <c r="I266" s="105"/>
      <c r="J266" s="105"/>
      <c r="K266" s="105"/>
      <c r="L266" s="105"/>
      <c r="M266" s="105"/>
      <c r="N266" s="105"/>
      <c r="O266" s="105"/>
      <c r="P266" s="105"/>
      <c r="Q266" s="105"/>
      <c r="R266" s="105"/>
      <c r="S266" s="105"/>
      <c r="T266" s="105"/>
      <c r="U266" s="105"/>
      <c r="V266" s="105"/>
      <c r="W266" s="105"/>
      <c r="X266" s="105"/>
      <c r="Y266" s="105"/>
      <c r="Z266" s="105"/>
      <c r="AA266" s="105"/>
      <c r="AB266" s="105"/>
      <c r="AC266" s="105"/>
      <c r="AD266" s="105"/>
      <c r="AE266" s="105"/>
      <c r="AF266" s="105"/>
    </row>
    <row r="267" spans="1:32" x14ac:dyDescent="0.25">
      <c r="A267" s="105"/>
      <c r="B267" s="105"/>
      <c r="C267" s="105"/>
      <c r="D267" s="105"/>
      <c r="E267" s="105"/>
      <c r="F267" s="105"/>
      <c r="G267" s="105"/>
      <c r="H267" s="105"/>
      <c r="I267" s="105"/>
      <c r="J267" s="105"/>
      <c r="K267" s="105"/>
      <c r="L267" s="105"/>
      <c r="M267" s="105"/>
      <c r="N267" s="105"/>
      <c r="O267" s="105"/>
      <c r="P267" s="105"/>
      <c r="Q267" s="105"/>
      <c r="R267" s="105"/>
      <c r="S267" s="105"/>
      <c r="T267" s="105"/>
      <c r="U267" s="105"/>
      <c r="V267" s="105"/>
      <c r="W267" s="105"/>
      <c r="X267" s="105"/>
      <c r="Y267" s="105"/>
      <c r="Z267" s="105"/>
      <c r="AA267" s="105"/>
      <c r="AB267" s="105"/>
      <c r="AC267" s="105"/>
      <c r="AD267" s="105"/>
      <c r="AE267" s="105"/>
      <c r="AF267" s="105"/>
    </row>
    <row r="268" spans="1:32" x14ac:dyDescent="0.25">
      <c r="A268" s="105"/>
      <c r="B268" s="105"/>
      <c r="C268" s="105"/>
      <c r="D268" s="105"/>
      <c r="E268" s="105"/>
      <c r="F268" s="105"/>
      <c r="G268" s="105"/>
      <c r="H268" s="105"/>
      <c r="I268" s="105"/>
      <c r="J268" s="105"/>
      <c r="K268" s="105"/>
      <c r="L268" s="105"/>
      <c r="M268" s="105"/>
      <c r="N268" s="105"/>
      <c r="O268" s="105"/>
      <c r="P268" s="105"/>
      <c r="Q268" s="105"/>
      <c r="R268" s="105"/>
      <c r="S268" s="105"/>
      <c r="T268" s="105"/>
      <c r="U268" s="105"/>
      <c r="V268" s="105"/>
      <c r="W268" s="105"/>
      <c r="X268" s="105"/>
      <c r="Y268" s="105"/>
      <c r="Z268" s="105"/>
      <c r="AA268" s="105"/>
      <c r="AB268" s="105"/>
      <c r="AC268" s="105"/>
      <c r="AD268" s="105"/>
      <c r="AE268" s="105"/>
      <c r="AF268" s="105"/>
    </row>
    <row r="269" spans="1:32" x14ac:dyDescent="0.25">
      <c r="A269" s="105"/>
      <c r="B269" s="105"/>
      <c r="C269" s="105"/>
      <c r="D269" s="105"/>
      <c r="E269" s="105"/>
      <c r="F269" s="105"/>
      <c r="G269" s="105"/>
      <c r="H269" s="105"/>
      <c r="I269" s="105"/>
      <c r="J269" s="105"/>
      <c r="K269" s="105"/>
      <c r="L269" s="105"/>
      <c r="M269" s="105"/>
      <c r="N269" s="105"/>
      <c r="O269" s="105"/>
      <c r="P269" s="105"/>
      <c r="Q269" s="105"/>
      <c r="R269" s="105"/>
      <c r="S269" s="105"/>
      <c r="T269" s="105"/>
      <c r="U269" s="105"/>
      <c r="V269" s="105"/>
      <c r="W269" s="105"/>
      <c r="X269" s="105"/>
      <c r="Y269" s="105"/>
      <c r="Z269" s="105"/>
      <c r="AA269" s="105"/>
      <c r="AB269" s="105"/>
      <c r="AC269" s="105"/>
      <c r="AD269" s="105"/>
      <c r="AE269" s="105"/>
      <c r="AF269" s="105"/>
    </row>
    <row r="270" spans="1:32" x14ac:dyDescent="0.25">
      <c r="A270" s="105"/>
      <c r="B270" s="105"/>
      <c r="C270" s="105"/>
      <c r="D270" s="105"/>
      <c r="E270" s="105"/>
      <c r="F270" s="105"/>
      <c r="G270" s="105"/>
      <c r="H270" s="105"/>
      <c r="I270" s="105"/>
      <c r="J270" s="105"/>
      <c r="K270" s="105"/>
      <c r="L270" s="105"/>
      <c r="M270" s="105"/>
      <c r="N270" s="105"/>
      <c r="O270" s="105"/>
      <c r="P270" s="105"/>
      <c r="Q270" s="105"/>
      <c r="R270" s="105"/>
      <c r="S270" s="105"/>
      <c r="T270" s="105"/>
      <c r="U270" s="105"/>
      <c r="V270" s="105"/>
      <c r="W270" s="105"/>
      <c r="X270" s="105"/>
      <c r="Y270" s="105"/>
      <c r="Z270" s="105"/>
      <c r="AA270" s="105"/>
      <c r="AB270" s="105"/>
      <c r="AC270" s="105"/>
      <c r="AD270" s="105"/>
      <c r="AE270" s="105"/>
      <c r="AF270" s="105"/>
    </row>
    <row r="271" spans="1:32" x14ac:dyDescent="0.25">
      <c r="A271" s="105"/>
      <c r="B271" s="105"/>
      <c r="C271" s="105"/>
      <c r="D271" s="105"/>
      <c r="E271" s="105"/>
      <c r="F271" s="105"/>
      <c r="G271" s="105"/>
      <c r="H271" s="105"/>
      <c r="I271" s="105"/>
      <c r="J271" s="105"/>
      <c r="K271" s="105"/>
      <c r="L271" s="105"/>
      <c r="M271" s="105"/>
      <c r="N271" s="105"/>
      <c r="O271" s="105"/>
      <c r="P271" s="105"/>
      <c r="Q271" s="105"/>
      <c r="R271" s="105"/>
      <c r="S271" s="105"/>
      <c r="T271" s="105"/>
      <c r="U271" s="105"/>
      <c r="V271" s="105"/>
      <c r="W271" s="105"/>
      <c r="X271" s="105"/>
      <c r="Y271" s="105"/>
      <c r="Z271" s="105"/>
      <c r="AA271" s="105"/>
      <c r="AB271" s="105"/>
      <c r="AC271" s="105"/>
      <c r="AD271" s="105"/>
      <c r="AE271" s="105"/>
      <c r="AF271" s="105"/>
    </row>
    <row r="272" spans="1:32" x14ac:dyDescent="0.25">
      <c r="A272" s="137" t="s">
        <v>1431</v>
      </c>
      <c r="B272" s="105"/>
      <c r="C272" s="105"/>
      <c r="D272" s="105"/>
      <c r="E272" s="105"/>
      <c r="F272" s="105"/>
      <c r="G272" s="105"/>
      <c r="H272" s="105"/>
      <c r="I272" s="105"/>
      <c r="J272" s="105"/>
      <c r="K272" s="105"/>
      <c r="L272" s="105"/>
      <c r="M272" s="105"/>
      <c r="N272" s="105"/>
      <c r="O272" s="105"/>
      <c r="P272" s="105"/>
      <c r="Q272" s="105"/>
      <c r="R272" s="105"/>
      <c r="S272" s="105"/>
      <c r="T272" s="105"/>
      <c r="U272" s="105"/>
      <c r="V272" s="105"/>
      <c r="W272" s="105"/>
      <c r="X272" s="105"/>
      <c r="Y272" s="105"/>
      <c r="Z272" s="105"/>
      <c r="AA272" s="105"/>
      <c r="AB272" s="105"/>
      <c r="AC272" s="105"/>
      <c r="AD272" s="105"/>
      <c r="AE272" s="105"/>
      <c r="AF272" s="105"/>
    </row>
    <row r="273" spans="1:32" x14ac:dyDescent="0.25">
      <c r="A273" s="138">
        <v>5</v>
      </c>
      <c r="B273" s="139">
        <v>1</v>
      </c>
      <c r="C273" s="105"/>
      <c r="D273" s="105"/>
      <c r="E273" s="105"/>
      <c r="F273" s="105"/>
      <c r="G273" s="105"/>
      <c r="H273" s="105"/>
      <c r="I273" s="105"/>
      <c r="J273" s="105"/>
      <c r="K273" s="105"/>
      <c r="L273" s="105"/>
      <c r="M273" s="105"/>
      <c r="N273" s="105"/>
      <c r="O273" s="105"/>
      <c r="P273" s="105"/>
      <c r="Q273" s="105"/>
      <c r="R273" s="105"/>
      <c r="S273" s="105"/>
      <c r="T273" s="105"/>
      <c r="U273" s="105"/>
      <c r="V273" s="105"/>
      <c r="W273" s="105"/>
      <c r="X273" s="105"/>
      <c r="Y273" s="105"/>
      <c r="Z273" s="105"/>
      <c r="AA273" s="105"/>
      <c r="AB273" s="105"/>
      <c r="AC273" s="105"/>
      <c r="AD273" s="105"/>
      <c r="AE273" s="105"/>
      <c r="AF273" s="105"/>
    </row>
    <row r="274" spans="1:32" x14ac:dyDescent="0.25">
      <c r="A274" s="140">
        <v>8</v>
      </c>
      <c r="B274" s="141">
        <v>5</v>
      </c>
      <c r="C274" s="105"/>
      <c r="D274" s="105"/>
      <c r="E274" s="105"/>
      <c r="F274" s="105"/>
      <c r="G274" s="105"/>
      <c r="H274" s="105"/>
      <c r="I274" s="105"/>
      <c r="J274" s="105"/>
      <c r="K274" s="105"/>
      <c r="L274" s="105"/>
      <c r="M274" s="105"/>
      <c r="N274" s="105"/>
      <c r="O274" s="105"/>
      <c r="P274" s="105"/>
      <c r="Q274" s="105"/>
      <c r="R274" s="105"/>
      <c r="S274" s="105"/>
      <c r="T274" s="105"/>
      <c r="U274" s="105"/>
      <c r="V274" s="105"/>
      <c r="W274" s="105"/>
      <c r="X274" s="105"/>
      <c r="Y274" s="105"/>
      <c r="Z274" s="105"/>
      <c r="AA274" s="105"/>
      <c r="AB274" s="105"/>
      <c r="AC274" s="105"/>
      <c r="AD274" s="105"/>
      <c r="AE274" s="105"/>
      <c r="AF274" s="105"/>
    </row>
    <row r="275" spans="1:32" x14ac:dyDescent="0.25">
      <c r="A275" s="140">
        <v>9</v>
      </c>
      <c r="B275" s="141">
        <v>5</v>
      </c>
      <c r="C275" s="105"/>
      <c r="D275" s="105"/>
      <c r="E275" s="105"/>
      <c r="F275" s="105"/>
      <c r="G275" s="105"/>
      <c r="H275" s="105"/>
      <c r="I275" s="105"/>
      <c r="J275" s="105"/>
      <c r="K275" s="105"/>
      <c r="L275" s="105"/>
      <c r="M275" s="105"/>
      <c r="N275" s="105"/>
      <c r="O275" s="105"/>
      <c r="P275" s="105"/>
      <c r="Q275" s="105"/>
      <c r="R275" s="105"/>
      <c r="S275" s="105"/>
      <c r="T275" s="105"/>
      <c r="U275" s="105"/>
      <c r="V275" s="105"/>
      <c r="W275" s="105"/>
      <c r="X275" s="105"/>
      <c r="Y275" s="105"/>
      <c r="Z275" s="105"/>
      <c r="AA275" s="105"/>
      <c r="AB275" s="105"/>
      <c r="AC275" s="105"/>
      <c r="AD275" s="105"/>
      <c r="AE275" s="105"/>
      <c r="AF275" s="105"/>
    </row>
    <row r="276" spans="1:32" x14ac:dyDescent="0.25">
      <c r="A276" s="140">
        <v>10</v>
      </c>
      <c r="B276" s="141">
        <v>18</v>
      </c>
      <c r="C276" s="105"/>
      <c r="D276" s="105"/>
      <c r="E276" s="105"/>
      <c r="F276" s="105"/>
      <c r="G276" s="105"/>
      <c r="H276" s="105"/>
      <c r="I276" s="105"/>
      <c r="J276" s="105"/>
      <c r="K276" s="105"/>
      <c r="L276" s="105"/>
      <c r="M276" s="105"/>
      <c r="N276" s="105"/>
      <c r="O276" s="105"/>
      <c r="P276" s="105"/>
      <c r="Q276" s="105"/>
      <c r="R276" s="105"/>
      <c r="S276" s="105"/>
      <c r="T276" s="105"/>
      <c r="U276" s="105"/>
      <c r="V276" s="105"/>
      <c r="W276" s="105"/>
      <c r="X276" s="105"/>
      <c r="Y276" s="105"/>
      <c r="Z276" s="105"/>
      <c r="AA276" s="105"/>
      <c r="AB276" s="105"/>
      <c r="AC276" s="105"/>
      <c r="AD276" s="105"/>
      <c r="AE276" s="105"/>
      <c r="AF276" s="105"/>
    </row>
    <row r="277" spans="1:32" x14ac:dyDescent="0.25">
      <c r="A277" s="140">
        <v>11</v>
      </c>
      <c r="B277" s="141">
        <v>8</v>
      </c>
      <c r="C277" s="105"/>
      <c r="D277" s="105"/>
      <c r="E277" s="105"/>
      <c r="F277" s="105"/>
      <c r="G277" s="105"/>
      <c r="H277" s="105"/>
      <c r="I277" s="105"/>
      <c r="J277" s="105"/>
      <c r="K277" s="105"/>
      <c r="L277" s="105"/>
      <c r="M277" s="105"/>
      <c r="N277" s="105"/>
      <c r="O277" s="105"/>
      <c r="P277" s="105"/>
      <c r="Q277" s="105"/>
      <c r="R277" s="105"/>
      <c r="S277" s="105"/>
      <c r="T277" s="105"/>
      <c r="U277" s="105"/>
      <c r="V277" s="105"/>
      <c r="W277" s="105"/>
      <c r="X277" s="105"/>
      <c r="Y277" s="105"/>
      <c r="Z277" s="105"/>
      <c r="AA277" s="105"/>
      <c r="AB277" s="105"/>
      <c r="AC277" s="105"/>
      <c r="AD277" s="105"/>
      <c r="AE277" s="105"/>
      <c r="AF277" s="105"/>
    </row>
    <row r="278" spans="1:32" x14ac:dyDescent="0.25">
      <c r="A278" s="140">
        <v>12</v>
      </c>
      <c r="B278" s="141">
        <v>4</v>
      </c>
      <c r="C278" s="105"/>
      <c r="D278" s="105"/>
      <c r="E278" s="105"/>
      <c r="F278" s="105"/>
      <c r="G278" s="105"/>
      <c r="H278" s="105"/>
      <c r="I278" s="105"/>
      <c r="J278" s="105"/>
      <c r="K278" s="105"/>
      <c r="L278" s="105"/>
      <c r="M278" s="105"/>
      <c r="N278" s="105"/>
      <c r="O278" s="105"/>
      <c r="P278" s="105"/>
      <c r="Q278" s="105"/>
      <c r="R278" s="105"/>
      <c r="S278" s="105"/>
      <c r="T278" s="105"/>
      <c r="U278" s="105"/>
      <c r="V278" s="105"/>
      <c r="W278" s="105"/>
      <c r="X278" s="105"/>
      <c r="Y278" s="105"/>
      <c r="Z278" s="105"/>
      <c r="AA278" s="105"/>
      <c r="AB278" s="105"/>
      <c r="AC278" s="105"/>
      <c r="AD278" s="105"/>
      <c r="AE278" s="105"/>
      <c r="AF278" s="105"/>
    </row>
    <row r="279" spans="1:32" x14ac:dyDescent="0.25">
      <c r="A279" s="140">
        <v>13</v>
      </c>
      <c r="B279" s="141">
        <v>1</v>
      </c>
      <c r="C279" s="105"/>
      <c r="D279" s="105"/>
      <c r="E279" s="105"/>
      <c r="F279" s="105"/>
      <c r="G279" s="105"/>
      <c r="H279" s="105"/>
      <c r="I279" s="105"/>
      <c r="J279" s="105"/>
      <c r="K279" s="105"/>
      <c r="L279" s="105"/>
      <c r="M279" s="105"/>
      <c r="N279" s="105"/>
      <c r="O279" s="105"/>
      <c r="P279" s="105"/>
      <c r="Q279" s="105"/>
      <c r="R279" s="105"/>
      <c r="S279" s="105"/>
      <c r="T279" s="105"/>
      <c r="U279" s="105"/>
      <c r="V279" s="105"/>
      <c r="W279" s="105"/>
      <c r="X279" s="105"/>
      <c r="Y279" s="105"/>
      <c r="Z279" s="105"/>
      <c r="AA279" s="105"/>
      <c r="AB279" s="105"/>
      <c r="AC279" s="105"/>
      <c r="AD279" s="105"/>
      <c r="AE279" s="105"/>
      <c r="AF279" s="105"/>
    </row>
    <row r="280" spans="1:32" x14ac:dyDescent="0.25">
      <c r="A280" s="140">
        <v>14</v>
      </c>
      <c r="B280" s="141">
        <v>4</v>
      </c>
      <c r="C280" s="105"/>
      <c r="D280" s="105"/>
      <c r="E280" s="105"/>
      <c r="F280" s="105"/>
      <c r="G280" s="105"/>
      <c r="H280" s="105"/>
      <c r="I280" s="105"/>
      <c r="J280" s="105"/>
      <c r="K280" s="105"/>
      <c r="L280" s="105"/>
      <c r="M280" s="105"/>
      <c r="N280" s="105"/>
      <c r="O280" s="105"/>
      <c r="P280" s="105"/>
      <c r="Q280" s="105"/>
      <c r="R280" s="105"/>
      <c r="S280" s="105"/>
      <c r="T280" s="105"/>
      <c r="U280" s="105"/>
      <c r="V280" s="105"/>
      <c r="W280" s="105"/>
      <c r="X280" s="105"/>
      <c r="Y280" s="105"/>
      <c r="Z280" s="105"/>
      <c r="AA280" s="105"/>
      <c r="AB280" s="105"/>
      <c r="AC280" s="105"/>
      <c r="AD280" s="105"/>
      <c r="AE280" s="105"/>
      <c r="AF280" s="105"/>
    </row>
    <row r="281" spans="1:32" x14ac:dyDescent="0.25">
      <c r="A281" s="140">
        <v>15</v>
      </c>
      <c r="B281" s="141">
        <v>11</v>
      </c>
      <c r="C281" s="105"/>
      <c r="D281" s="105"/>
      <c r="E281" s="105"/>
      <c r="F281" s="105"/>
      <c r="G281" s="105"/>
      <c r="H281" s="105"/>
      <c r="I281" s="105"/>
      <c r="J281" s="105"/>
      <c r="K281" s="105"/>
      <c r="L281" s="105"/>
      <c r="M281" s="105"/>
      <c r="N281" s="105"/>
      <c r="O281" s="105"/>
      <c r="P281" s="105"/>
      <c r="Q281" s="105"/>
      <c r="R281" s="105"/>
      <c r="S281" s="105"/>
      <c r="T281" s="105"/>
      <c r="U281" s="105"/>
      <c r="V281" s="105"/>
      <c r="W281" s="105"/>
      <c r="X281" s="105"/>
      <c r="Y281" s="105"/>
      <c r="Z281" s="105"/>
      <c r="AA281" s="105"/>
      <c r="AB281" s="105"/>
      <c r="AC281" s="105"/>
      <c r="AD281" s="105"/>
      <c r="AE281" s="105"/>
      <c r="AF281" s="105"/>
    </row>
    <row r="282" spans="1:32" x14ac:dyDescent="0.25">
      <c r="A282" s="140">
        <v>16</v>
      </c>
      <c r="B282" s="141">
        <v>24</v>
      </c>
      <c r="C282" s="105"/>
      <c r="D282" s="105"/>
      <c r="E282" s="105"/>
      <c r="F282" s="105"/>
      <c r="G282" s="105"/>
      <c r="H282" s="105"/>
      <c r="I282" s="105"/>
      <c r="J282" s="105"/>
      <c r="K282" s="105"/>
      <c r="L282" s="105"/>
      <c r="M282" s="105"/>
      <c r="N282" s="105"/>
      <c r="O282" s="105"/>
      <c r="P282" s="105"/>
      <c r="Q282" s="105"/>
      <c r="R282" s="105"/>
      <c r="S282" s="105"/>
      <c r="T282" s="105"/>
      <c r="U282" s="105"/>
      <c r="V282" s="105"/>
      <c r="W282" s="105"/>
      <c r="X282" s="105"/>
      <c r="Y282" s="105"/>
      <c r="Z282" s="105"/>
      <c r="AA282" s="105"/>
      <c r="AB282" s="105"/>
      <c r="AC282" s="105"/>
      <c r="AD282" s="105"/>
      <c r="AE282" s="105"/>
      <c r="AF282" s="105"/>
    </row>
    <row r="283" spans="1:32" x14ac:dyDescent="0.25">
      <c r="A283" s="140">
        <v>17</v>
      </c>
      <c r="B283" s="141">
        <v>13</v>
      </c>
      <c r="C283" s="105"/>
      <c r="D283" s="105"/>
      <c r="E283" s="105"/>
      <c r="F283" s="105"/>
      <c r="G283" s="105"/>
      <c r="H283" s="105"/>
      <c r="I283" s="105"/>
      <c r="J283" s="105"/>
      <c r="K283" s="105"/>
      <c r="L283" s="105"/>
      <c r="M283" s="105"/>
      <c r="N283" s="105"/>
      <c r="O283" s="105"/>
      <c r="P283" s="105"/>
      <c r="Q283" s="105"/>
      <c r="R283" s="105"/>
      <c r="S283" s="105"/>
      <c r="T283" s="105"/>
      <c r="U283" s="105"/>
      <c r="V283" s="105"/>
      <c r="W283" s="105"/>
      <c r="X283" s="105"/>
      <c r="Y283" s="105"/>
      <c r="Z283" s="105"/>
      <c r="AA283" s="105"/>
      <c r="AB283" s="105"/>
      <c r="AC283" s="105"/>
      <c r="AD283" s="105"/>
      <c r="AE283" s="105"/>
      <c r="AF283" s="105"/>
    </row>
    <row r="284" spans="1:32" x14ac:dyDescent="0.25">
      <c r="A284" s="140">
        <v>18</v>
      </c>
      <c r="B284" s="141">
        <v>10</v>
      </c>
      <c r="C284" s="105"/>
      <c r="D284" s="105"/>
      <c r="E284" s="105"/>
      <c r="F284" s="105"/>
      <c r="G284" s="105"/>
      <c r="H284" s="105"/>
      <c r="I284" s="105"/>
      <c r="J284" s="105"/>
      <c r="K284" s="105"/>
      <c r="L284" s="105"/>
      <c r="M284" s="105"/>
      <c r="N284" s="105"/>
      <c r="O284" s="105"/>
      <c r="P284" s="105"/>
      <c r="Q284" s="105"/>
      <c r="R284" s="105"/>
      <c r="S284" s="105"/>
      <c r="T284" s="105"/>
      <c r="U284" s="105"/>
      <c r="V284" s="105"/>
      <c r="W284" s="105"/>
      <c r="X284" s="105"/>
      <c r="Y284" s="105"/>
      <c r="Z284" s="105"/>
      <c r="AA284" s="105"/>
      <c r="AB284" s="105"/>
      <c r="AC284" s="105"/>
      <c r="AD284" s="105"/>
      <c r="AE284" s="105"/>
      <c r="AF284" s="105"/>
    </row>
    <row r="285" spans="1:32" x14ac:dyDescent="0.25">
      <c r="A285" s="140">
        <v>19</v>
      </c>
      <c r="B285" s="141">
        <v>3</v>
      </c>
      <c r="C285" s="105"/>
      <c r="D285" s="105"/>
      <c r="E285" s="105"/>
      <c r="F285" s="105"/>
      <c r="G285" s="105"/>
      <c r="H285" s="105"/>
      <c r="I285" s="105"/>
      <c r="J285" s="105"/>
      <c r="K285" s="105"/>
      <c r="L285" s="105"/>
      <c r="M285" s="105"/>
      <c r="N285" s="105"/>
      <c r="O285" s="105"/>
      <c r="P285" s="105"/>
      <c r="Q285" s="105"/>
      <c r="R285" s="105"/>
      <c r="S285" s="105"/>
      <c r="T285" s="105"/>
      <c r="U285" s="105"/>
      <c r="V285" s="105"/>
      <c r="W285" s="105"/>
      <c r="X285" s="105"/>
      <c r="Y285" s="105"/>
      <c r="Z285" s="105"/>
      <c r="AA285" s="105"/>
      <c r="AB285" s="105"/>
      <c r="AC285" s="105"/>
      <c r="AD285" s="105"/>
      <c r="AE285" s="105"/>
      <c r="AF285" s="105"/>
    </row>
    <row r="286" spans="1:32" x14ac:dyDescent="0.25">
      <c r="A286" s="142">
        <v>20</v>
      </c>
      <c r="B286" s="136">
        <v>1</v>
      </c>
      <c r="C286" s="105"/>
      <c r="D286" s="105"/>
      <c r="E286" s="105"/>
      <c r="F286" s="105"/>
      <c r="G286" s="105"/>
      <c r="H286" s="105"/>
      <c r="I286" s="105"/>
      <c r="J286" s="105"/>
      <c r="K286" s="105"/>
      <c r="L286" s="105"/>
      <c r="M286" s="105"/>
      <c r="N286" s="105"/>
      <c r="O286" s="105"/>
      <c r="P286" s="105"/>
      <c r="Q286" s="105"/>
      <c r="R286" s="105"/>
      <c r="S286" s="105"/>
      <c r="T286" s="105"/>
      <c r="U286" s="105"/>
      <c r="V286" s="105"/>
      <c r="W286" s="105"/>
      <c r="X286" s="105"/>
      <c r="Y286" s="105"/>
      <c r="Z286" s="105"/>
      <c r="AA286" s="105"/>
      <c r="AB286" s="105"/>
      <c r="AC286" s="105"/>
      <c r="AD286" s="105"/>
      <c r="AE286" s="105"/>
      <c r="AF286" s="105"/>
    </row>
    <row r="287" spans="1:32" x14ac:dyDescent="0.25">
      <c r="A287" s="105"/>
      <c r="B287" s="105"/>
      <c r="C287" s="105"/>
      <c r="D287" s="105"/>
      <c r="E287" s="105"/>
      <c r="F287" s="105"/>
      <c r="G287" s="105"/>
      <c r="H287" s="105"/>
      <c r="I287" s="105"/>
      <c r="J287" s="105"/>
      <c r="K287" s="105"/>
      <c r="L287" s="105"/>
      <c r="M287" s="105"/>
      <c r="N287" s="105"/>
      <c r="O287" s="105"/>
      <c r="P287" s="105"/>
      <c r="Q287" s="105"/>
      <c r="R287" s="105"/>
      <c r="S287" s="105"/>
      <c r="T287" s="105"/>
      <c r="U287" s="105"/>
      <c r="V287" s="105"/>
      <c r="W287" s="105"/>
      <c r="X287" s="105"/>
      <c r="Y287" s="105"/>
      <c r="Z287" s="105"/>
      <c r="AA287" s="105"/>
      <c r="AB287" s="105"/>
      <c r="AC287" s="105"/>
      <c r="AD287" s="105"/>
      <c r="AE287" s="105"/>
      <c r="AF287" s="105"/>
    </row>
    <row r="288" spans="1:32" x14ac:dyDescent="0.25">
      <c r="A288" s="105"/>
      <c r="B288" s="105"/>
      <c r="C288" s="105"/>
      <c r="D288" s="105"/>
      <c r="E288" s="105"/>
      <c r="F288" s="105"/>
      <c r="G288" s="105"/>
      <c r="H288" s="105"/>
      <c r="I288" s="105"/>
      <c r="J288" s="105"/>
      <c r="K288" s="105"/>
      <c r="L288" s="105"/>
      <c r="M288" s="105"/>
      <c r="N288" s="105"/>
      <c r="O288" s="105"/>
      <c r="P288" s="105"/>
      <c r="Q288" s="105"/>
      <c r="R288" s="105"/>
      <c r="S288" s="105"/>
      <c r="T288" s="105"/>
      <c r="U288" s="105"/>
      <c r="V288" s="105"/>
      <c r="W288" s="105"/>
      <c r="X288" s="105"/>
      <c r="Y288" s="105"/>
      <c r="Z288" s="105"/>
      <c r="AA288" s="105"/>
      <c r="AB288" s="105"/>
      <c r="AC288" s="105"/>
      <c r="AD288" s="105"/>
      <c r="AE288" s="105"/>
      <c r="AF288" s="105"/>
    </row>
    <row r="289" spans="1:32" x14ac:dyDescent="0.25">
      <c r="A289" s="105"/>
      <c r="B289" s="105"/>
      <c r="C289" s="105"/>
      <c r="D289" s="105"/>
      <c r="E289" s="105"/>
      <c r="F289" s="105"/>
      <c r="G289" s="105"/>
      <c r="H289" s="105"/>
      <c r="I289" s="105"/>
      <c r="J289" s="105"/>
      <c r="K289" s="105"/>
      <c r="L289" s="105"/>
      <c r="M289" s="105"/>
      <c r="N289" s="105"/>
      <c r="O289" s="105"/>
      <c r="P289" s="105"/>
      <c r="Q289" s="105"/>
      <c r="R289" s="105"/>
      <c r="S289" s="105"/>
      <c r="T289" s="105"/>
      <c r="U289" s="105"/>
      <c r="V289" s="105"/>
      <c r="W289" s="105"/>
      <c r="X289" s="105"/>
      <c r="Y289" s="105"/>
      <c r="Z289" s="105"/>
      <c r="AA289" s="105"/>
      <c r="AB289" s="105"/>
      <c r="AC289" s="105"/>
      <c r="AD289" s="105"/>
      <c r="AE289" s="105"/>
      <c r="AF289" s="105"/>
    </row>
    <row r="290" spans="1:32" x14ac:dyDescent="0.25">
      <c r="A290" s="105"/>
      <c r="B290" s="105"/>
      <c r="C290" s="105"/>
      <c r="D290" s="105"/>
      <c r="E290" s="105"/>
      <c r="F290" s="105"/>
      <c r="G290" s="105"/>
      <c r="H290" s="105"/>
      <c r="I290" s="105"/>
      <c r="J290" s="105"/>
      <c r="K290" s="105"/>
      <c r="L290" s="105"/>
      <c r="M290" s="105"/>
      <c r="N290" s="105"/>
      <c r="O290" s="105"/>
      <c r="P290" s="105"/>
      <c r="Q290" s="105"/>
      <c r="R290" s="105"/>
      <c r="S290" s="105"/>
      <c r="T290" s="105"/>
      <c r="U290" s="105"/>
      <c r="V290" s="105"/>
      <c r="W290" s="105"/>
      <c r="X290" s="105"/>
      <c r="Y290" s="105"/>
      <c r="Z290" s="105"/>
      <c r="AA290" s="105"/>
      <c r="AB290" s="105"/>
      <c r="AC290" s="105"/>
      <c r="AD290" s="105"/>
      <c r="AE290" s="105"/>
      <c r="AF290" s="105"/>
    </row>
    <row r="291" spans="1:32" x14ac:dyDescent="0.25">
      <c r="A291" s="105"/>
      <c r="B291" s="105"/>
      <c r="C291" s="105"/>
      <c r="D291" s="105"/>
      <c r="E291" s="105"/>
      <c r="F291" s="105"/>
      <c r="G291" s="105"/>
      <c r="H291" s="105"/>
      <c r="I291" s="105"/>
      <c r="J291" s="105"/>
      <c r="K291" s="105"/>
      <c r="L291" s="105"/>
      <c r="M291" s="105"/>
      <c r="N291" s="105"/>
      <c r="O291" s="105"/>
      <c r="P291" s="105"/>
      <c r="Q291" s="105"/>
      <c r="R291" s="105"/>
      <c r="S291" s="105"/>
      <c r="T291" s="105"/>
      <c r="U291" s="105"/>
      <c r="V291" s="105"/>
      <c r="W291" s="105"/>
      <c r="X291" s="105"/>
      <c r="Y291" s="105"/>
      <c r="Z291" s="105"/>
      <c r="AA291" s="105"/>
      <c r="AB291" s="105"/>
      <c r="AC291" s="105"/>
      <c r="AD291" s="105"/>
      <c r="AE291" s="105"/>
      <c r="AF291" s="105"/>
    </row>
    <row r="292" spans="1:32" x14ac:dyDescent="0.25">
      <c r="A292" s="105"/>
      <c r="B292" s="105"/>
      <c r="C292" s="105"/>
      <c r="D292" s="105"/>
      <c r="E292" s="105"/>
      <c r="F292" s="105"/>
      <c r="G292" s="105"/>
      <c r="H292" s="105"/>
      <c r="I292" s="105"/>
      <c r="J292" s="105"/>
      <c r="K292" s="105"/>
      <c r="L292" s="105"/>
      <c r="M292" s="105"/>
      <c r="N292" s="105"/>
      <c r="O292" s="105"/>
      <c r="P292" s="105"/>
      <c r="Q292" s="105"/>
      <c r="R292" s="105"/>
      <c r="S292" s="105"/>
      <c r="T292" s="105"/>
      <c r="U292" s="105"/>
      <c r="V292" s="105"/>
      <c r="W292" s="105"/>
      <c r="X292" s="105"/>
      <c r="Y292" s="105"/>
      <c r="Z292" s="105"/>
      <c r="AA292" s="105"/>
      <c r="AB292" s="105"/>
      <c r="AC292" s="105"/>
      <c r="AD292" s="105"/>
      <c r="AE292" s="105"/>
      <c r="AF292" s="105"/>
    </row>
    <row r="293" spans="1:32" x14ac:dyDescent="0.25">
      <c r="A293" s="105"/>
      <c r="B293" s="105"/>
      <c r="C293" s="105"/>
      <c r="D293" s="105"/>
      <c r="E293" s="105"/>
      <c r="F293" s="105"/>
      <c r="G293" s="105"/>
      <c r="H293" s="105"/>
      <c r="I293" s="105"/>
      <c r="J293" s="105"/>
      <c r="K293" s="105"/>
      <c r="L293" s="105"/>
      <c r="M293" s="105"/>
      <c r="N293" s="105"/>
      <c r="O293" s="105"/>
      <c r="P293" s="105"/>
      <c r="Q293" s="105"/>
      <c r="R293" s="105"/>
      <c r="S293" s="105"/>
      <c r="T293" s="105"/>
      <c r="U293" s="105"/>
      <c r="V293" s="105"/>
      <c r="W293" s="105"/>
      <c r="X293" s="105"/>
      <c r="Y293" s="105"/>
      <c r="Z293" s="105"/>
      <c r="AA293" s="105"/>
      <c r="AB293" s="105"/>
      <c r="AC293" s="105"/>
      <c r="AD293" s="105"/>
      <c r="AE293" s="105"/>
      <c r="AF293" s="105"/>
    </row>
    <row r="294" spans="1:32" x14ac:dyDescent="0.25">
      <c r="A294" s="105"/>
      <c r="B294" s="105"/>
      <c r="C294" s="105"/>
      <c r="D294" s="105"/>
      <c r="E294" s="105"/>
      <c r="F294" s="105"/>
      <c r="G294" s="105"/>
      <c r="H294" s="105"/>
      <c r="I294" s="105"/>
      <c r="J294" s="105"/>
      <c r="K294" s="105"/>
      <c r="L294" s="105"/>
      <c r="M294" s="105"/>
      <c r="N294" s="105"/>
      <c r="O294" s="105"/>
      <c r="P294" s="105"/>
      <c r="Q294" s="105"/>
      <c r="R294" s="105"/>
      <c r="S294" s="105"/>
      <c r="T294" s="105"/>
      <c r="U294" s="105"/>
      <c r="V294" s="105"/>
      <c r="W294" s="105"/>
      <c r="X294" s="105"/>
      <c r="Y294" s="105"/>
      <c r="Z294" s="105"/>
      <c r="AA294" s="105"/>
      <c r="AB294" s="105"/>
      <c r="AC294" s="105"/>
      <c r="AD294" s="105"/>
      <c r="AE294" s="105"/>
      <c r="AF294" s="105"/>
    </row>
    <row r="295" spans="1:32" x14ac:dyDescent="0.25">
      <c r="A295" s="105"/>
      <c r="B295" s="105"/>
      <c r="C295" s="105"/>
      <c r="D295" s="105"/>
      <c r="E295" s="105"/>
      <c r="F295" s="105"/>
      <c r="G295" s="105"/>
      <c r="H295" s="105"/>
      <c r="I295" s="105"/>
      <c r="J295" s="105"/>
      <c r="K295" s="105"/>
      <c r="L295" s="105"/>
      <c r="M295" s="105"/>
      <c r="N295" s="105"/>
      <c r="O295" s="105"/>
      <c r="P295" s="105"/>
      <c r="Q295" s="105"/>
      <c r="R295" s="105"/>
      <c r="S295" s="105"/>
      <c r="T295" s="105"/>
      <c r="U295" s="105"/>
      <c r="V295" s="105"/>
      <c r="W295" s="105"/>
      <c r="X295" s="105"/>
      <c r="Y295" s="105"/>
      <c r="Z295" s="105"/>
      <c r="AA295" s="105"/>
      <c r="AB295" s="105"/>
      <c r="AC295" s="105"/>
      <c r="AD295" s="105"/>
      <c r="AE295" s="105"/>
      <c r="AF295" s="105"/>
    </row>
    <row r="296" spans="1:32" x14ac:dyDescent="0.25">
      <c r="A296" s="105"/>
      <c r="B296" s="105"/>
      <c r="C296" s="105"/>
      <c r="D296" s="105"/>
      <c r="E296" s="105"/>
      <c r="F296" s="105"/>
      <c r="G296" s="105"/>
      <c r="H296" s="105"/>
      <c r="I296" s="105"/>
      <c r="J296" s="105"/>
      <c r="K296" s="105"/>
      <c r="L296" s="105"/>
      <c r="M296" s="105"/>
      <c r="N296" s="105"/>
      <c r="O296" s="105"/>
      <c r="P296" s="105"/>
      <c r="Q296" s="105"/>
      <c r="R296" s="105"/>
      <c r="S296" s="105"/>
      <c r="T296" s="105"/>
      <c r="U296" s="105"/>
      <c r="V296" s="105"/>
      <c r="W296" s="105"/>
      <c r="X296" s="105"/>
      <c r="Y296" s="105"/>
      <c r="Z296" s="105"/>
      <c r="AA296" s="105"/>
      <c r="AB296" s="105"/>
      <c r="AC296" s="105"/>
      <c r="AD296" s="105"/>
      <c r="AE296" s="105"/>
      <c r="AF296" s="105"/>
    </row>
    <row r="297" spans="1:32" x14ac:dyDescent="0.25">
      <c r="A297" s="105"/>
      <c r="B297" s="105"/>
      <c r="C297" s="105"/>
      <c r="D297" s="105"/>
      <c r="E297" s="105"/>
      <c r="F297" s="105"/>
      <c r="G297" s="105"/>
      <c r="H297" s="105"/>
      <c r="I297" s="105"/>
      <c r="J297" s="105"/>
      <c r="K297" s="105"/>
      <c r="L297" s="105"/>
      <c r="M297" s="105"/>
      <c r="N297" s="105"/>
      <c r="O297" s="105"/>
      <c r="P297" s="105"/>
      <c r="Q297" s="105"/>
      <c r="R297" s="105"/>
      <c r="S297" s="105"/>
      <c r="T297" s="105"/>
      <c r="U297" s="105"/>
      <c r="V297" s="105"/>
      <c r="W297" s="105"/>
      <c r="X297" s="105"/>
      <c r="Y297" s="105"/>
      <c r="Z297" s="105"/>
      <c r="AA297" s="105"/>
      <c r="AB297" s="105"/>
      <c r="AC297" s="105"/>
      <c r="AD297" s="105"/>
      <c r="AE297" s="105"/>
      <c r="AF297" s="105"/>
    </row>
    <row r="298" spans="1:32" x14ac:dyDescent="0.25">
      <c r="A298" s="105"/>
      <c r="B298" s="105"/>
      <c r="C298" s="105"/>
      <c r="D298" s="105"/>
      <c r="E298" s="105"/>
      <c r="F298" s="105"/>
      <c r="G298" s="105"/>
      <c r="H298" s="105"/>
      <c r="I298" s="105"/>
      <c r="J298" s="105"/>
      <c r="K298" s="105"/>
      <c r="L298" s="105"/>
      <c r="M298" s="105"/>
      <c r="N298" s="105"/>
      <c r="O298" s="105"/>
      <c r="P298" s="105"/>
      <c r="Q298" s="105"/>
      <c r="R298" s="105"/>
      <c r="S298" s="105"/>
      <c r="T298" s="105"/>
      <c r="U298" s="105"/>
      <c r="V298" s="105"/>
      <c r="W298" s="105"/>
      <c r="X298" s="105"/>
      <c r="Y298" s="105"/>
      <c r="Z298" s="105"/>
      <c r="AA298" s="105"/>
      <c r="AB298" s="105"/>
      <c r="AC298" s="105"/>
      <c r="AD298" s="105"/>
      <c r="AE298" s="105"/>
      <c r="AF298" s="105"/>
    </row>
    <row r="299" spans="1:32" x14ac:dyDescent="0.25">
      <c r="A299" s="105"/>
      <c r="B299" s="105"/>
      <c r="C299" s="105"/>
      <c r="D299" s="105"/>
      <c r="E299" s="105"/>
      <c r="F299" s="105"/>
      <c r="G299" s="105"/>
      <c r="H299" s="105"/>
      <c r="I299" s="105"/>
      <c r="J299" s="105"/>
      <c r="K299" s="105"/>
      <c r="L299" s="105"/>
      <c r="M299" s="105"/>
      <c r="N299" s="105"/>
      <c r="O299" s="105"/>
      <c r="P299" s="105"/>
      <c r="Q299" s="105"/>
      <c r="R299" s="105"/>
      <c r="S299" s="105"/>
      <c r="T299" s="105"/>
      <c r="U299" s="105"/>
      <c r="V299" s="105"/>
      <c r="W299" s="105"/>
      <c r="X299" s="105"/>
      <c r="Y299" s="105"/>
      <c r="Z299" s="105"/>
      <c r="AA299" s="105"/>
      <c r="AB299" s="105"/>
      <c r="AC299" s="105"/>
      <c r="AD299" s="105"/>
      <c r="AE299" s="105"/>
      <c r="AF299" s="105"/>
    </row>
    <row r="300" spans="1:32" x14ac:dyDescent="0.25">
      <c r="A300" s="105"/>
      <c r="B300" s="105"/>
      <c r="C300" s="105"/>
      <c r="D300" s="105"/>
      <c r="E300" s="105"/>
      <c r="F300" s="105"/>
      <c r="G300" s="105"/>
      <c r="H300" s="105"/>
      <c r="I300" s="105"/>
      <c r="J300" s="105"/>
      <c r="K300" s="105"/>
      <c r="L300" s="105"/>
      <c r="M300" s="105"/>
      <c r="N300" s="105"/>
      <c r="O300" s="105"/>
      <c r="P300" s="105"/>
      <c r="Q300" s="105"/>
      <c r="R300" s="105"/>
      <c r="S300" s="105"/>
      <c r="T300" s="105"/>
      <c r="U300" s="105"/>
      <c r="V300" s="105"/>
      <c r="W300" s="105"/>
      <c r="X300" s="105"/>
      <c r="Y300" s="105"/>
      <c r="Z300" s="105"/>
      <c r="AA300" s="105"/>
      <c r="AB300" s="105"/>
      <c r="AC300" s="105"/>
      <c r="AD300" s="105"/>
      <c r="AE300" s="105"/>
      <c r="AF300" s="105"/>
    </row>
    <row r="301" spans="1:32" x14ac:dyDescent="0.25">
      <c r="A301" s="105"/>
      <c r="B301" s="105"/>
      <c r="C301" s="105"/>
      <c r="D301" s="105"/>
      <c r="E301" s="105"/>
      <c r="F301" s="105"/>
      <c r="G301" s="105"/>
      <c r="H301" s="105"/>
      <c r="I301" s="105"/>
      <c r="J301" s="105"/>
      <c r="K301" s="105"/>
      <c r="L301" s="105"/>
      <c r="M301" s="105"/>
      <c r="N301" s="105"/>
      <c r="O301" s="105"/>
      <c r="P301" s="105"/>
      <c r="Q301" s="105"/>
      <c r="R301" s="105"/>
      <c r="S301" s="105"/>
      <c r="T301" s="105"/>
      <c r="U301" s="105"/>
      <c r="V301" s="105"/>
      <c r="W301" s="105"/>
      <c r="X301" s="105"/>
      <c r="Y301" s="105"/>
      <c r="Z301" s="105"/>
      <c r="AA301" s="105"/>
      <c r="AB301" s="105"/>
      <c r="AC301" s="105"/>
      <c r="AD301" s="105"/>
      <c r="AE301" s="105"/>
      <c r="AF301" s="105"/>
    </row>
    <row r="302" spans="1:32" x14ac:dyDescent="0.25">
      <c r="A302" s="105"/>
      <c r="B302" s="105"/>
      <c r="C302" s="105"/>
      <c r="D302" s="105"/>
      <c r="E302" s="105"/>
      <c r="F302" s="105"/>
      <c r="G302" s="105"/>
      <c r="H302" s="105"/>
      <c r="I302" s="105"/>
      <c r="J302" s="105"/>
      <c r="K302" s="105"/>
      <c r="L302" s="105"/>
      <c r="M302" s="105"/>
      <c r="N302" s="105"/>
      <c r="O302" s="105"/>
      <c r="P302" s="105"/>
      <c r="Q302" s="105"/>
      <c r="R302" s="105"/>
      <c r="S302" s="105"/>
      <c r="T302" s="105"/>
      <c r="U302" s="105"/>
      <c r="V302" s="105"/>
      <c r="W302" s="105"/>
      <c r="X302" s="105"/>
      <c r="Y302" s="105"/>
      <c r="Z302" s="105"/>
      <c r="AA302" s="105"/>
      <c r="AB302" s="105"/>
      <c r="AC302" s="105"/>
      <c r="AD302" s="105"/>
      <c r="AE302" s="105"/>
      <c r="AF302" s="105"/>
    </row>
    <row r="303" spans="1:32" x14ac:dyDescent="0.25">
      <c r="A303" s="105"/>
      <c r="B303" s="105"/>
      <c r="C303" s="105"/>
      <c r="D303" s="105"/>
      <c r="E303" s="105"/>
      <c r="F303" s="105"/>
      <c r="G303" s="105"/>
      <c r="H303" s="105"/>
      <c r="I303" s="105"/>
      <c r="J303" s="105"/>
      <c r="K303" s="105"/>
      <c r="L303" s="105"/>
      <c r="M303" s="105"/>
      <c r="N303" s="105"/>
      <c r="O303" s="105"/>
      <c r="P303" s="105"/>
      <c r="Q303" s="105"/>
      <c r="R303" s="105"/>
      <c r="S303" s="105"/>
      <c r="T303" s="105"/>
      <c r="U303" s="105"/>
      <c r="V303" s="105"/>
      <c r="W303" s="105"/>
      <c r="X303" s="105"/>
      <c r="Y303" s="105"/>
      <c r="Z303" s="105"/>
      <c r="AA303" s="105"/>
      <c r="AB303" s="105"/>
      <c r="AC303" s="105"/>
      <c r="AD303" s="105"/>
      <c r="AE303" s="105"/>
      <c r="AF303" s="105"/>
    </row>
    <row r="304" spans="1:32" x14ac:dyDescent="0.25">
      <c r="A304" s="105"/>
      <c r="B304" s="105"/>
      <c r="C304" s="105"/>
      <c r="D304" s="105"/>
      <c r="E304" s="105"/>
      <c r="F304" s="105"/>
      <c r="G304" s="105"/>
      <c r="H304" s="105"/>
      <c r="I304" s="105"/>
      <c r="J304" s="105"/>
      <c r="K304" s="105"/>
      <c r="L304" s="105"/>
      <c r="M304" s="105"/>
      <c r="N304" s="105"/>
      <c r="O304" s="105"/>
      <c r="P304" s="105"/>
      <c r="Q304" s="105"/>
      <c r="R304" s="105"/>
      <c r="S304" s="105"/>
      <c r="T304" s="105"/>
      <c r="U304" s="105"/>
      <c r="V304" s="105"/>
      <c r="W304" s="105"/>
      <c r="X304" s="105"/>
      <c r="Y304" s="105"/>
      <c r="Z304" s="105"/>
      <c r="AA304" s="105"/>
      <c r="AB304" s="105"/>
      <c r="AC304" s="105"/>
      <c r="AD304" s="105"/>
      <c r="AE304" s="105"/>
      <c r="AF304" s="105"/>
    </row>
    <row r="305" spans="1:32" x14ac:dyDescent="0.25">
      <c r="A305" s="105"/>
      <c r="B305" s="105"/>
      <c r="C305" s="105"/>
      <c r="D305" s="105"/>
      <c r="E305" s="105"/>
      <c r="F305" s="105"/>
      <c r="G305" s="105"/>
      <c r="H305" s="105"/>
      <c r="I305" s="105"/>
      <c r="J305" s="105"/>
      <c r="K305" s="105"/>
      <c r="L305" s="105"/>
      <c r="M305" s="105"/>
      <c r="N305" s="105"/>
      <c r="O305" s="105"/>
      <c r="P305" s="105"/>
      <c r="Q305" s="105"/>
      <c r="R305" s="105"/>
      <c r="S305" s="105"/>
      <c r="T305" s="105"/>
      <c r="U305" s="105"/>
      <c r="V305" s="105"/>
      <c r="W305" s="105"/>
      <c r="X305" s="105"/>
      <c r="Y305" s="105"/>
      <c r="Z305" s="105"/>
      <c r="AA305" s="105"/>
      <c r="AB305" s="105"/>
      <c r="AC305" s="105"/>
      <c r="AD305" s="105"/>
      <c r="AE305" s="105"/>
      <c r="AF305" s="105"/>
    </row>
    <row r="306" spans="1:32" x14ac:dyDescent="0.25">
      <c r="A306" s="105"/>
      <c r="B306" s="105"/>
      <c r="C306" s="105"/>
      <c r="D306" s="105"/>
      <c r="E306" s="105"/>
      <c r="F306" s="105"/>
      <c r="G306" s="105"/>
      <c r="H306" s="105"/>
      <c r="I306" s="105"/>
      <c r="J306" s="105"/>
      <c r="K306" s="105"/>
      <c r="L306" s="105"/>
      <c r="M306" s="105"/>
      <c r="N306" s="105"/>
      <c r="O306" s="105"/>
      <c r="P306" s="105"/>
      <c r="Q306" s="105"/>
      <c r="R306" s="105"/>
      <c r="S306" s="105"/>
      <c r="T306" s="105"/>
      <c r="U306" s="105"/>
      <c r="V306" s="105"/>
      <c r="W306" s="105"/>
      <c r="X306" s="105"/>
      <c r="Y306" s="105"/>
      <c r="Z306" s="105"/>
      <c r="AA306" s="105"/>
      <c r="AB306" s="105"/>
      <c r="AC306" s="105"/>
      <c r="AD306" s="105"/>
      <c r="AE306" s="105"/>
      <c r="AF306" s="105"/>
    </row>
    <row r="307" spans="1:32" x14ac:dyDescent="0.25">
      <c r="A307" s="105"/>
      <c r="B307" s="105"/>
      <c r="C307" s="105"/>
      <c r="D307" s="105"/>
      <c r="E307" s="105"/>
      <c r="F307" s="105"/>
      <c r="G307" s="105"/>
      <c r="H307" s="105"/>
      <c r="I307" s="105"/>
      <c r="J307" s="105"/>
      <c r="K307" s="105"/>
      <c r="L307" s="105"/>
      <c r="M307" s="105"/>
      <c r="N307" s="105"/>
      <c r="O307" s="105"/>
      <c r="P307" s="105"/>
      <c r="Q307" s="105"/>
      <c r="R307" s="105"/>
      <c r="S307" s="105"/>
      <c r="T307" s="105"/>
      <c r="U307" s="105"/>
      <c r="V307" s="105"/>
      <c r="W307" s="105"/>
      <c r="X307" s="105"/>
      <c r="Y307" s="105"/>
      <c r="Z307" s="105"/>
      <c r="AA307" s="105"/>
      <c r="AB307" s="105"/>
      <c r="AC307" s="105"/>
      <c r="AD307" s="105"/>
      <c r="AE307" s="105"/>
      <c r="AF307" s="105"/>
    </row>
    <row r="308" spans="1:32" x14ac:dyDescent="0.25">
      <c r="A308" s="105"/>
      <c r="B308" s="105"/>
      <c r="C308" s="105"/>
      <c r="D308" s="105"/>
      <c r="E308" s="105"/>
      <c r="F308" s="105"/>
      <c r="G308" s="105"/>
      <c r="H308" s="105"/>
      <c r="I308" s="105"/>
      <c r="J308" s="105"/>
      <c r="K308" s="105"/>
      <c r="L308" s="105"/>
      <c r="M308" s="105"/>
      <c r="N308" s="105"/>
      <c r="O308" s="105"/>
      <c r="P308" s="105"/>
      <c r="Q308" s="105"/>
      <c r="R308" s="105"/>
      <c r="S308" s="105"/>
      <c r="T308" s="105"/>
      <c r="U308" s="105"/>
      <c r="V308" s="105"/>
      <c r="W308" s="105"/>
      <c r="X308" s="105"/>
      <c r="Y308" s="105"/>
      <c r="Z308" s="105"/>
      <c r="AA308" s="105"/>
      <c r="AB308" s="105"/>
      <c r="AC308" s="105"/>
      <c r="AD308" s="105"/>
      <c r="AE308" s="105"/>
      <c r="AF308" s="105"/>
    </row>
    <row r="309" spans="1:32" x14ac:dyDescent="0.25">
      <c r="A309" s="105"/>
      <c r="B309" s="105"/>
      <c r="C309" s="105"/>
      <c r="D309" s="105"/>
      <c r="E309" s="105"/>
      <c r="F309" s="105"/>
      <c r="G309" s="105"/>
      <c r="H309" s="105"/>
      <c r="I309" s="105"/>
      <c r="J309" s="105"/>
      <c r="K309" s="105"/>
      <c r="L309" s="105"/>
      <c r="M309" s="105"/>
      <c r="N309" s="105"/>
      <c r="O309" s="105"/>
      <c r="P309" s="105"/>
      <c r="Q309" s="105"/>
      <c r="R309" s="105"/>
      <c r="S309" s="105"/>
      <c r="T309" s="105"/>
      <c r="U309" s="105"/>
      <c r="V309" s="105"/>
      <c r="W309" s="105"/>
      <c r="X309" s="105"/>
      <c r="Y309" s="105"/>
      <c r="Z309" s="105"/>
      <c r="AA309" s="105"/>
      <c r="AB309" s="105"/>
      <c r="AC309" s="105"/>
      <c r="AD309" s="105"/>
      <c r="AE309" s="105"/>
      <c r="AF309" s="105"/>
    </row>
    <row r="310" spans="1:32" x14ac:dyDescent="0.25">
      <c r="A310" s="105"/>
      <c r="B310" s="105"/>
      <c r="C310" s="105"/>
      <c r="D310" s="105"/>
      <c r="E310" s="105"/>
      <c r="F310" s="105"/>
      <c r="G310" s="105"/>
      <c r="H310" s="105"/>
      <c r="I310" s="105"/>
      <c r="J310" s="105"/>
      <c r="K310" s="105"/>
      <c r="L310" s="105"/>
      <c r="M310" s="105"/>
      <c r="N310" s="105"/>
      <c r="O310" s="105"/>
      <c r="P310" s="105"/>
      <c r="Q310" s="105"/>
      <c r="R310" s="105"/>
      <c r="S310" s="105"/>
      <c r="T310" s="105"/>
      <c r="U310" s="105"/>
      <c r="V310" s="105"/>
      <c r="W310" s="105"/>
      <c r="X310" s="105"/>
      <c r="Y310" s="105"/>
      <c r="Z310" s="105"/>
      <c r="AA310" s="105"/>
      <c r="AB310" s="105"/>
      <c r="AC310" s="105"/>
      <c r="AD310" s="105"/>
      <c r="AE310" s="105"/>
      <c r="AF310" s="105"/>
    </row>
    <row r="311" spans="1:32" x14ac:dyDescent="0.25">
      <c r="A311" s="105"/>
      <c r="B311" s="105"/>
      <c r="C311" s="105"/>
      <c r="D311" s="105"/>
      <c r="E311" s="105"/>
      <c r="F311" s="105"/>
      <c r="G311" s="105"/>
      <c r="H311" s="105"/>
      <c r="I311" s="105"/>
      <c r="J311" s="105"/>
      <c r="K311" s="105"/>
      <c r="L311" s="105"/>
      <c r="M311" s="105"/>
      <c r="N311" s="105"/>
      <c r="O311" s="105"/>
      <c r="P311" s="105"/>
      <c r="Q311" s="105"/>
      <c r="R311" s="105"/>
      <c r="S311" s="105"/>
      <c r="T311" s="105"/>
      <c r="U311" s="105"/>
      <c r="V311" s="105"/>
      <c r="W311" s="105"/>
      <c r="X311" s="105"/>
      <c r="Y311" s="105"/>
      <c r="Z311" s="105"/>
      <c r="AA311" s="105"/>
      <c r="AB311" s="105"/>
      <c r="AC311" s="105"/>
      <c r="AD311" s="105"/>
      <c r="AE311" s="105"/>
      <c r="AF311" s="105"/>
    </row>
    <row r="312" spans="1:32" x14ac:dyDescent="0.25">
      <c r="A312" s="105"/>
      <c r="B312" s="105"/>
      <c r="C312" s="105"/>
      <c r="D312" s="105"/>
      <c r="E312" s="105"/>
      <c r="F312" s="105"/>
      <c r="G312" s="105"/>
      <c r="H312" s="105"/>
      <c r="I312" s="105"/>
      <c r="J312" s="105"/>
      <c r="K312" s="105"/>
      <c r="L312" s="105"/>
      <c r="M312" s="105"/>
      <c r="N312" s="105"/>
      <c r="O312" s="105"/>
      <c r="P312" s="105"/>
      <c r="Q312" s="105"/>
      <c r="R312" s="105"/>
      <c r="S312" s="105"/>
      <c r="T312" s="105"/>
      <c r="U312" s="105"/>
      <c r="V312" s="105"/>
      <c r="W312" s="105"/>
      <c r="X312" s="105"/>
      <c r="Y312" s="105"/>
      <c r="Z312" s="105"/>
      <c r="AA312" s="105"/>
      <c r="AB312" s="105"/>
      <c r="AC312" s="105"/>
      <c r="AD312" s="105"/>
      <c r="AE312" s="105"/>
      <c r="AF312" s="105"/>
    </row>
    <row r="313" spans="1:32" x14ac:dyDescent="0.25">
      <c r="A313" s="105"/>
      <c r="B313" s="105"/>
      <c r="C313" s="105"/>
      <c r="D313" s="105"/>
      <c r="E313" s="105"/>
      <c r="F313" s="105"/>
      <c r="G313" s="105"/>
      <c r="H313" s="105"/>
      <c r="I313" s="105"/>
      <c r="J313" s="105"/>
      <c r="K313" s="105"/>
      <c r="L313" s="105"/>
      <c r="M313" s="105"/>
      <c r="N313" s="105"/>
      <c r="O313" s="105"/>
      <c r="P313" s="105"/>
      <c r="Q313" s="105"/>
      <c r="R313" s="105"/>
      <c r="S313" s="105"/>
      <c r="T313" s="105"/>
      <c r="U313" s="105"/>
      <c r="V313" s="105"/>
      <c r="W313" s="105"/>
      <c r="X313" s="105"/>
      <c r="Y313" s="105"/>
      <c r="Z313" s="105"/>
      <c r="AA313" s="105"/>
      <c r="AB313" s="105"/>
      <c r="AC313" s="105"/>
      <c r="AD313" s="105"/>
      <c r="AE313" s="105"/>
      <c r="AF313" s="105"/>
    </row>
    <row r="314" spans="1:32" x14ac:dyDescent="0.25">
      <c r="A314" s="105"/>
      <c r="B314" s="105"/>
      <c r="C314" s="105"/>
      <c r="D314" s="105"/>
      <c r="E314" s="105"/>
      <c r="F314" s="105"/>
      <c r="G314" s="105"/>
      <c r="H314" s="105"/>
      <c r="I314" s="105"/>
      <c r="J314" s="105"/>
      <c r="K314" s="105"/>
      <c r="L314" s="105"/>
      <c r="M314" s="105"/>
      <c r="N314" s="105"/>
      <c r="O314" s="105"/>
      <c r="P314" s="105"/>
      <c r="Q314" s="105"/>
      <c r="R314" s="105"/>
      <c r="S314" s="105"/>
      <c r="T314" s="105"/>
      <c r="U314" s="105"/>
      <c r="V314" s="105"/>
      <c r="W314" s="105"/>
      <c r="X314" s="105"/>
      <c r="Y314" s="105"/>
      <c r="Z314" s="105"/>
      <c r="AA314" s="105"/>
      <c r="AB314" s="105"/>
      <c r="AC314" s="105"/>
      <c r="AD314" s="105"/>
      <c r="AE314" s="105"/>
      <c r="AF314" s="105"/>
    </row>
    <row r="315" spans="1:32" x14ac:dyDescent="0.25">
      <c r="A315" s="105"/>
      <c r="B315" s="105"/>
      <c r="C315" s="105"/>
      <c r="D315" s="105"/>
      <c r="E315" s="105"/>
      <c r="F315" s="105"/>
      <c r="G315" s="105"/>
      <c r="H315" s="105"/>
      <c r="I315" s="105"/>
      <c r="J315" s="105"/>
      <c r="K315" s="105"/>
      <c r="L315" s="105"/>
      <c r="M315" s="105"/>
      <c r="N315" s="105"/>
      <c r="O315" s="105"/>
      <c r="P315" s="105"/>
      <c r="Q315" s="105"/>
      <c r="R315" s="105"/>
      <c r="S315" s="105"/>
      <c r="T315" s="105"/>
      <c r="U315" s="105"/>
      <c r="V315" s="105"/>
      <c r="W315" s="105"/>
      <c r="X315" s="105"/>
      <c r="Y315" s="105"/>
      <c r="Z315" s="105"/>
      <c r="AA315" s="105"/>
      <c r="AB315" s="105"/>
      <c r="AC315" s="105"/>
      <c r="AD315" s="105"/>
      <c r="AE315" s="105"/>
      <c r="AF315" s="105"/>
    </row>
    <row r="316" spans="1:32" x14ac:dyDescent="0.25">
      <c r="A316" s="105"/>
      <c r="B316" s="105"/>
      <c r="C316" s="105"/>
      <c r="D316" s="105"/>
      <c r="E316" s="105"/>
      <c r="F316" s="105"/>
      <c r="G316" s="105"/>
      <c r="H316" s="105"/>
      <c r="I316" s="105"/>
      <c r="J316" s="105"/>
      <c r="K316" s="105"/>
      <c r="L316" s="105"/>
      <c r="M316" s="105"/>
      <c r="N316" s="105"/>
      <c r="O316" s="105"/>
      <c r="P316" s="105"/>
      <c r="Q316" s="105"/>
      <c r="R316" s="105"/>
      <c r="S316" s="105"/>
      <c r="T316" s="105"/>
      <c r="U316" s="105"/>
      <c r="V316" s="105"/>
      <c r="W316" s="105"/>
      <c r="X316" s="105"/>
      <c r="Y316" s="105"/>
      <c r="Z316" s="105"/>
      <c r="AA316" s="105"/>
      <c r="AB316" s="105"/>
      <c r="AC316" s="105"/>
      <c r="AD316" s="105"/>
      <c r="AE316" s="105"/>
      <c r="AF316" s="105"/>
    </row>
    <row r="317" spans="1:32" x14ac:dyDescent="0.25">
      <c r="A317" s="105"/>
      <c r="B317" s="105"/>
      <c r="C317" s="105"/>
      <c r="D317" s="105"/>
      <c r="E317" s="105"/>
      <c r="F317" s="105"/>
      <c r="G317" s="105"/>
      <c r="H317" s="105"/>
      <c r="I317" s="105"/>
      <c r="J317" s="105"/>
      <c r="K317" s="105"/>
      <c r="L317" s="105"/>
      <c r="M317" s="105"/>
      <c r="N317" s="105"/>
      <c r="O317" s="105"/>
      <c r="P317" s="105"/>
      <c r="Q317" s="105"/>
      <c r="R317" s="105"/>
      <c r="S317" s="105"/>
      <c r="T317" s="105"/>
      <c r="U317" s="105"/>
      <c r="V317" s="105"/>
      <c r="W317" s="105"/>
      <c r="X317" s="105"/>
      <c r="Y317" s="105"/>
      <c r="Z317" s="105"/>
      <c r="AA317" s="105"/>
      <c r="AB317" s="105"/>
      <c r="AC317" s="105"/>
      <c r="AD317" s="105"/>
      <c r="AE317" s="105"/>
      <c r="AF317" s="105"/>
    </row>
    <row r="318" spans="1:32" x14ac:dyDescent="0.25">
      <c r="A318" s="105"/>
      <c r="B318" s="105"/>
      <c r="C318" s="105"/>
      <c r="D318" s="105"/>
      <c r="E318" s="105"/>
      <c r="F318" s="105"/>
      <c r="G318" s="105"/>
      <c r="H318" s="105"/>
      <c r="I318" s="105"/>
      <c r="J318" s="105"/>
      <c r="K318" s="105"/>
      <c r="L318" s="105"/>
      <c r="M318" s="105"/>
      <c r="N318" s="105"/>
      <c r="O318" s="105"/>
      <c r="P318" s="105"/>
      <c r="Q318" s="105"/>
      <c r="R318" s="105"/>
      <c r="S318" s="105"/>
      <c r="T318" s="105"/>
      <c r="U318" s="105"/>
      <c r="V318" s="105"/>
      <c r="W318" s="105"/>
      <c r="X318" s="105"/>
      <c r="Y318" s="105"/>
      <c r="Z318" s="105"/>
      <c r="AA318" s="105"/>
      <c r="AB318" s="105"/>
      <c r="AC318" s="105"/>
      <c r="AD318" s="105"/>
      <c r="AE318" s="105"/>
      <c r="AF318" s="105"/>
    </row>
    <row r="319" spans="1:32" x14ac:dyDescent="0.25">
      <c r="A319" s="105"/>
      <c r="B319" s="105"/>
      <c r="C319" s="105"/>
      <c r="D319" s="105"/>
      <c r="E319" s="105"/>
      <c r="F319" s="105"/>
      <c r="G319" s="105"/>
      <c r="H319" s="105"/>
      <c r="I319" s="105"/>
      <c r="J319" s="105"/>
      <c r="K319" s="105"/>
      <c r="L319" s="105"/>
      <c r="M319" s="105"/>
      <c r="N319" s="105"/>
      <c r="O319" s="105"/>
      <c r="P319" s="105"/>
      <c r="Q319" s="105"/>
      <c r="R319" s="105"/>
      <c r="S319" s="105"/>
      <c r="T319" s="105"/>
      <c r="U319" s="105"/>
      <c r="V319" s="105"/>
      <c r="W319" s="105"/>
      <c r="X319" s="105"/>
      <c r="Y319" s="105"/>
      <c r="Z319" s="105"/>
      <c r="AA319" s="105"/>
      <c r="AB319" s="105"/>
      <c r="AC319" s="105"/>
      <c r="AD319" s="105"/>
      <c r="AE319" s="105"/>
      <c r="AF319" s="105"/>
    </row>
    <row r="320" spans="1:32" x14ac:dyDescent="0.25">
      <c r="A320" s="105"/>
      <c r="B320" s="105"/>
      <c r="C320" s="105"/>
      <c r="D320" s="105"/>
      <c r="E320" s="105"/>
      <c r="F320" s="105"/>
      <c r="G320" s="105"/>
      <c r="H320" s="105"/>
      <c r="I320" s="105"/>
      <c r="J320" s="105"/>
      <c r="K320" s="105"/>
      <c r="L320" s="105"/>
      <c r="M320" s="105"/>
      <c r="N320" s="105"/>
      <c r="O320" s="105"/>
      <c r="P320" s="105"/>
      <c r="Q320" s="105"/>
      <c r="R320" s="105"/>
      <c r="S320" s="105"/>
      <c r="T320" s="105"/>
      <c r="U320" s="105"/>
      <c r="V320" s="105"/>
      <c r="W320" s="105"/>
      <c r="X320" s="105"/>
      <c r="Y320" s="105"/>
      <c r="Z320" s="105"/>
      <c r="AA320" s="105"/>
      <c r="AB320" s="105"/>
      <c r="AC320" s="105"/>
      <c r="AD320" s="105"/>
      <c r="AE320" s="105"/>
      <c r="AF320" s="105"/>
    </row>
    <row r="321" spans="1:32" x14ac:dyDescent="0.25">
      <c r="A321" s="105"/>
      <c r="B321" s="105"/>
      <c r="C321" s="105"/>
      <c r="D321" s="105"/>
      <c r="E321" s="105"/>
      <c r="F321" s="105"/>
      <c r="G321" s="105"/>
      <c r="H321" s="105"/>
      <c r="I321" s="105"/>
      <c r="J321" s="105"/>
      <c r="K321" s="105"/>
      <c r="L321" s="105"/>
      <c r="M321" s="105"/>
      <c r="N321" s="105"/>
      <c r="O321" s="105"/>
      <c r="P321" s="105"/>
      <c r="Q321" s="105"/>
      <c r="R321" s="105"/>
      <c r="S321" s="105"/>
      <c r="T321" s="105"/>
      <c r="U321" s="105"/>
      <c r="V321" s="105"/>
      <c r="W321" s="105"/>
      <c r="X321" s="105"/>
      <c r="Y321" s="105"/>
      <c r="Z321" s="105"/>
      <c r="AA321" s="105"/>
      <c r="AB321" s="105"/>
      <c r="AC321" s="105"/>
      <c r="AD321" s="105"/>
      <c r="AE321" s="105"/>
      <c r="AF321" s="105"/>
    </row>
    <row r="322" spans="1:32" x14ac:dyDescent="0.25">
      <c r="A322" s="105"/>
      <c r="B322" s="105"/>
      <c r="C322" s="105"/>
      <c r="D322" s="105"/>
      <c r="E322" s="105"/>
      <c r="F322" s="105"/>
      <c r="G322" s="105"/>
      <c r="H322" s="105"/>
      <c r="I322" s="105"/>
      <c r="J322" s="105"/>
      <c r="K322" s="105"/>
      <c r="L322" s="105"/>
      <c r="M322" s="105"/>
      <c r="N322" s="105"/>
      <c r="O322" s="105"/>
      <c r="P322" s="105"/>
      <c r="Q322" s="105"/>
      <c r="R322" s="105"/>
      <c r="S322" s="105"/>
      <c r="T322" s="105"/>
      <c r="U322" s="105"/>
      <c r="V322" s="105"/>
      <c r="W322" s="105"/>
      <c r="X322" s="105"/>
      <c r="Y322" s="105"/>
      <c r="Z322" s="105"/>
      <c r="AA322" s="105"/>
      <c r="AB322" s="105"/>
      <c r="AC322" s="105"/>
      <c r="AD322" s="105"/>
      <c r="AE322" s="105"/>
      <c r="AF322" s="105"/>
    </row>
    <row r="323" spans="1:32" x14ac:dyDescent="0.25">
      <c r="A323" s="105"/>
      <c r="B323" s="105"/>
      <c r="C323" s="105"/>
      <c r="D323" s="105"/>
      <c r="E323" s="105"/>
      <c r="F323" s="105"/>
      <c r="G323" s="105"/>
      <c r="H323" s="105"/>
      <c r="I323" s="105"/>
      <c r="J323" s="105"/>
      <c r="K323" s="105"/>
      <c r="L323" s="105"/>
      <c r="M323" s="105"/>
      <c r="N323" s="105"/>
      <c r="O323" s="105"/>
      <c r="P323" s="105"/>
      <c r="Q323" s="105"/>
      <c r="R323" s="105"/>
      <c r="S323" s="105"/>
      <c r="T323" s="105"/>
      <c r="U323" s="105"/>
      <c r="V323" s="105"/>
      <c r="W323" s="105"/>
      <c r="X323" s="105"/>
      <c r="Y323" s="105"/>
      <c r="Z323" s="105"/>
      <c r="AA323" s="105"/>
      <c r="AB323" s="105"/>
      <c r="AC323" s="105"/>
      <c r="AD323" s="105"/>
      <c r="AE323" s="105"/>
      <c r="AF323" s="105"/>
    </row>
    <row r="324" spans="1:32" x14ac:dyDescent="0.25">
      <c r="A324" s="105"/>
      <c r="B324" s="105"/>
      <c r="C324" s="105"/>
      <c r="D324" s="105"/>
      <c r="E324" s="105"/>
      <c r="F324" s="105"/>
      <c r="G324" s="105"/>
      <c r="H324" s="105"/>
      <c r="I324" s="105"/>
      <c r="J324" s="105"/>
      <c r="K324" s="105"/>
      <c r="L324" s="105"/>
      <c r="M324" s="105"/>
      <c r="N324" s="105"/>
      <c r="O324" s="105"/>
      <c r="P324" s="105"/>
      <c r="Q324" s="105"/>
      <c r="R324" s="105"/>
      <c r="S324" s="105"/>
      <c r="T324" s="105"/>
      <c r="U324" s="105"/>
      <c r="V324" s="105"/>
      <c r="W324" s="105"/>
      <c r="X324" s="105"/>
      <c r="Y324" s="105"/>
      <c r="Z324" s="105"/>
      <c r="AA324" s="105"/>
      <c r="AB324" s="105"/>
      <c r="AC324" s="105"/>
      <c r="AD324" s="105"/>
      <c r="AE324" s="105"/>
      <c r="AF324" s="105"/>
    </row>
    <row r="325" spans="1:32" x14ac:dyDescent="0.25">
      <c r="A325" s="105"/>
      <c r="B325" s="105"/>
      <c r="C325" s="105"/>
      <c r="D325" s="105"/>
      <c r="E325" s="105"/>
      <c r="F325" s="105"/>
      <c r="G325" s="105"/>
      <c r="H325" s="105"/>
      <c r="I325" s="105"/>
      <c r="J325" s="105"/>
      <c r="K325" s="105"/>
      <c r="L325" s="105"/>
      <c r="M325" s="105"/>
      <c r="N325" s="105"/>
      <c r="O325" s="105"/>
      <c r="P325" s="105"/>
      <c r="Q325" s="105"/>
      <c r="R325" s="105"/>
      <c r="S325" s="105"/>
      <c r="T325" s="105"/>
      <c r="U325" s="105"/>
      <c r="V325" s="105"/>
      <c r="W325" s="105"/>
      <c r="X325" s="105"/>
      <c r="Y325" s="105"/>
      <c r="Z325" s="105"/>
      <c r="AA325" s="105"/>
      <c r="AB325" s="105"/>
      <c r="AC325" s="105"/>
      <c r="AD325" s="105"/>
      <c r="AE325" s="105"/>
      <c r="AF325" s="105"/>
    </row>
    <row r="326" spans="1:32" x14ac:dyDescent="0.25">
      <c r="A326" s="105"/>
      <c r="B326" s="105"/>
      <c r="C326" s="105"/>
      <c r="D326" s="105"/>
      <c r="E326" s="105"/>
      <c r="F326" s="105"/>
      <c r="G326" s="105"/>
      <c r="H326" s="105"/>
      <c r="I326" s="105"/>
      <c r="J326" s="105"/>
      <c r="K326" s="105"/>
      <c r="L326" s="105"/>
      <c r="M326" s="105"/>
      <c r="N326" s="105"/>
      <c r="O326" s="105"/>
      <c r="P326" s="105"/>
      <c r="Q326" s="105"/>
      <c r="R326" s="105"/>
      <c r="S326" s="105"/>
      <c r="T326" s="105"/>
      <c r="U326" s="105"/>
      <c r="V326" s="105"/>
      <c r="W326" s="105"/>
      <c r="X326" s="105"/>
      <c r="Y326" s="105"/>
      <c r="Z326" s="105"/>
      <c r="AA326" s="105"/>
      <c r="AB326" s="105"/>
      <c r="AC326" s="105"/>
      <c r="AD326" s="105"/>
      <c r="AE326" s="105"/>
      <c r="AF326" s="105"/>
    </row>
    <row r="327" spans="1:32" x14ac:dyDescent="0.25">
      <c r="A327" s="105"/>
      <c r="B327" s="105"/>
      <c r="C327" s="105"/>
      <c r="D327" s="105"/>
      <c r="E327" s="105"/>
      <c r="F327" s="105"/>
      <c r="G327" s="105"/>
      <c r="H327" s="105"/>
      <c r="I327" s="105"/>
      <c r="J327" s="105"/>
      <c r="K327" s="105"/>
      <c r="L327" s="105"/>
      <c r="M327" s="105"/>
      <c r="N327" s="105"/>
      <c r="O327" s="105"/>
      <c r="P327" s="105"/>
      <c r="Q327" s="105"/>
      <c r="R327" s="105"/>
      <c r="S327" s="105"/>
      <c r="T327" s="105"/>
      <c r="U327" s="105"/>
      <c r="V327" s="105"/>
      <c r="W327" s="105"/>
      <c r="X327" s="105"/>
      <c r="Y327" s="105"/>
      <c r="Z327" s="105"/>
      <c r="AA327" s="105"/>
      <c r="AB327" s="105"/>
      <c r="AC327" s="105"/>
      <c r="AD327" s="105"/>
      <c r="AE327" s="105"/>
      <c r="AF327" s="105"/>
    </row>
    <row r="328" spans="1:32" x14ac:dyDescent="0.25">
      <c r="A328" s="105"/>
      <c r="B328" s="105"/>
      <c r="C328" s="105"/>
      <c r="D328" s="105"/>
      <c r="E328" s="105"/>
      <c r="F328" s="105"/>
      <c r="G328" s="105"/>
      <c r="H328" s="105"/>
      <c r="I328" s="105"/>
      <c r="J328" s="105"/>
      <c r="K328" s="105"/>
      <c r="L328" s="105"/>
      <c r="M328" s="105"/>
      <c r="N328" s="105"/>
      <c r="O328" s="105"/>
      <c r="P328" s="105"/>
      <c r="Q328" s="105"/>
      <c r="R328" s="105"/>
      <c r="S328" s="105"/>
      <c r="T328" s="105"/>
      <c r="U328" s="105"/>
      <c r="V328" s="105"/>
      <c r="W328" s="105"/>
      <c r="X328" s="105"/>
      <c r="Y328" s="105"/>
      <c r="Z328" s="105"/>
      <c r="AA328" s="105"/>
      <c r="AB328" s="105"/>
      <c r="AC328" s="105"/>
      <c r="AD328" s="105"/>
      <c r="AE328" s="105"/>
      <c r="AF328" s="105"/>
    </row>
    <row r="329" spans="1:32" x14ac:dyDescent="0.25">
      <c r="A329" s="105"/>
      <c r="B329" s="105"/>
      <c r="C329" s="105"/>
      <c r="D329" s="105"/>
      <c r="E329" s="105"/>
      <c r="F329" s="105"/>
      <c r="G329" s="105"/>
      <c r="H329" s="105"/>
      <c r="I329" s="105"/>
      <c r="J329" s="105"/>
      <c r="K329" s="105"/>
      <c r="L329" s="105"/>
      <c r="M329" s="105"/>
      <c r="N329" s="105"/>
      <c r="O329" s="105"/>
      <c r="P329" s="105"/>
      <c r="Q329" s="105"/>
      <c r="R329" s="105"/>
      <c r="S329" s="105"/>
      <c r="T329" s="105"/>
      <c r="U329" s="105"/>
      <c r="V329" s="105"/>
      <c r="W329" s="105"/>
      <c r="X329" s="105"/>
      <c r="Y329" s="105"/>
      <c r="Z329" s="105"/>
      <c r="AA329" s="105"/>
      <c r="AB329" s="105"/>
      <c r="AC329" s="105"/>
      <c r="AD329" s="105"/>
      <c r="AE329" s="105"/>
      <c r="AF329" s="105"/>
    </row>
    <row r="330" spans="1:32" x14ac:dyDescent="0.25">
      <c r="A330" s="105"/>
      <c r="B330" s="105"/>
      <c r="C330" s="105"/>
      <c r="D330" s="105"/>
      <c r="E330" s="105"/>
      <c r="F330" s="105"/>
      <c r="G330" s="105"/>
      <c r="H330" s="105"/>
      <c r="I330" s="105"/>
      <c r="J330" s="105"/>
      <c r="K330" s="105"/>
      <c r="L330" s="105"/>
      <c r="M330" s="105"/>
      <c r="N330" s="105"/>
      <c r="O330" s="105"/>
      <c r="P330" s="105"/>
      <c r="Q330" s="105"/>
      <c r="R330" s="105"/>
      <c r="S330" s="105"/>
      <c r="T330" s="105"/>
      <c r="U330" s="105"/>
      <c r="V330" s="105"/>
      <c r="W330" s="105"/>
      <c r="X330" s="105"/>
      <c r="Y330" s="105"/>
      <c r="Z330" s="105"/>
      <c r="AA330" s="105"/>
      <c r="AB330" s="105"/>
      <c r="AC330" s="105"/>
      <c r="AD330" s="105"/>
      <c r="AE330" s="105"/>
      <c r="AF330" s="105"/>
    </row>
    <row r="331" spans="1:32" x14ac:dyDescent="0.25">
      <c r="A331" s="105"/>
      <c r="B331" s="105"/>
      <c r="C331" s="105"/>
      <c r="D331" s="105"/>
      <c r="E331" s="105"/>
      <c r="F331" s="105"/>
      <c r="G331" s="105"/>
      <c r="H331" s="105"/>
      <c r="I331" s="105"/>
      <c r="J331" s="105"/>
      <c r="K331" s="105"/>
      <c r="L331" s="105"/>
      <c r="M331" s="105"/>
      <c r="N331" s="105"/>
      <c r="O331" s="105"/>
      <c r="P331" s="105"/>
      <c r="Q331" s="105"/>
      <c r="R331" s="105"/>
      <c r="S331" s="105"/>
      <c r="T331" s="105"/>
      <c r="U331" s="105"/>
      <c r="V331" s="105"/>
      <c r="W331" s="105"/>
      <c r="X331" s="105"/>
      <c r="Y331" s="105"/>
      <c r="Z331" s="105"/>
      <c r="AA331" s="105"/>
      <c r="AB331" s="105"/>
      <c r="AC331" s="105"/>
      <c r="AD331" s="105"/>
      <c r="AE331" s="105"/>
      <c r="AF331" s="105"/>
    </row>
    <row r="332" spans="1:32" x14ac:dyDescent="0.25">
      <c r="A332" s="105"/>
      <c r="B332" s="105"/>
      <c r="C332" s="105"/>
      <c r="D332" s="105"/>
      <c r="E332" s="105"/>
      <c r="F332" s="105"/>
      <c r="G332" s="105"/>
      <c r="H332" s="105"/>
      <c r="I332" s="105"/>
      <c r="J332" s="105"/>
      <c r="K332" s="105"/>
      <c r="L332" s="105"/>
      <c r="M332" s="105"/>
      <c r="N332" s="105"/>
      <c r="O332" s="105"/>
      <c r="P332" s="105"/>
      <c r="Q332" s="105"/>
      <c r="R332" s="105"/>
      <c r="S332" s="105"/>
      <c r="T332" s="105"/>
      <c r="U332" s="105"/>
      <c r="V332" s="105"/>
      <c r="W332" s="105"/>
      <c r="X332" s="105"/>
      <c r="Y332" s="105"/>
      <c r="Z332" s="105"/>
      <c r="AA332" s="105"/>
      <c r="AB332" s="105"/>
      <c r="AC332" s="105"/>
      <c r="AD332" s="105"/>
      <c r="AE332" s="105"/>
      <c r="AF332" s="105"/>
    </row>
    <row r="333" spans="1:32" x14ac:dyDescent="0.25">
      <c r="A333" s="105"/>
      <c r="B333" s="105"/>
      <c r="C333" s="105"/>
      <c r="D333" s="105"/>
      <c r="E333" s="105"/>
      <c r="F333" s="105"/>
      <c r="G333" s="105"/>
      <c r="H333" s="105"/>
      <c r="I333" s="105"/>
      <c r="J333" s="105"/>
      <c r="K333" s="105"/>
      <c r="L333" s="105"/>
      <c r="M333" s="105"/>
      <c r="N333" s="105"/>
      <c r="O333" s="105"/>
      <c r="P333" s="105"/>
      <c r="Q333" s="105"/>
      <c r="R333" s="105"/>
      <c r="S333" s="105"/>
      <c r="T333" s="105"/>
      <c r="U333" s="105"/>
      <c r="V333" s="105"/>
      <c r="W333" s="105"/>
      <c r="X333" s="105"/>
      <c r="Y333" s="105"/>
      <c r="Z333" s="105"/>
      <c r="AA333" s="105"/>
      <c r="AB333" s="105"/>
      <c r="AC333" s="105"/>
      <c r="AD333" s="105"/>
      <c r="AE333" s="105"/>
      <c r="AF333" s="105"/>
    </row>
    <row r="334" spans="1:32" x14ac:dyDescent="0.25">
      <c r="A334" s="105"/>
      <c r="B334" s="105"/>
      <c r="C334" s="105"/>
      <c r="D334" s="105"/>
      <c r="E334" s="105"/>
      <c r="F334" s="105"/>
      <c r="G334" s="105"/>
      <c r="H334" s="105"/>
      <c r="I334" s="105"/>
      <c r="J334" s="105"/>
      <c r="K334" s="105"/>
      <c r="L334" s="105"/>
      <c r="M334" s="105"/>
      <c r="N334" s="105"/>
      <c r="O334" s="105"/>
      <c r="P334" s="105"/>
      <c r="Q334" s="105"/>
      <c r="R334" s="105"/>
      <c r="S334" s="105"/>
      <c r="T334" s="105"/>
      <c r="U334" s="105"/>
      <c r="V334" s="105"/>
      <c r="W334" s="105"/>
      <c r="X334" s="105"/>
      <c r="Y334" s="105"/>
      <c r="Z334" s="105"/>
      <c r="AA334" s="105"/>
      <c r="AB334" s="105"/>
      <c r="AC334" s="105"/>
      <c r="AD334" s="105"/>
      <c r="AE334" s="105"/>
      <c r="AF334" s="105"/>
    </row>
    <row r="335" spans="1:32" x14ac:dyDescent="0.25">
      <c r="A335" s="105"/>
      <c r="B335" s="105"/>
      <c r="C335" s="105"/>
      <c r="D335" s="105"/>
      <c r="E335" s="105"/>
      <c r="F335" s="105"/>
      <c r="G335" s="105"/>
      <c r="H335" s="105"/>
      <c r="I335" s="105"/>
      <c r="J335" s="105"/>
      <c r="K335" s="105"/>
      <c r="L335" s="105"/>
      <c r="M335" s="105"/>
      <c r="N335" s="105"/>
      <c r="O335" s="105"/>
      <c r="P335" s="105"/>
      <c r="Q335" s="105"/>
      <c r="R335" s="105"/>
      <c r="S335" s="105"/>
      <c r="T335" s="105"/>
      <c r="U335" s="105"/>
      <c r="V335" s="105"/>
      <c r="W335" s="105"/>
      <c r="X335" s="105"/>
      <c r="Y335" s="105"/>
      <c r="Z335" s="105"/>
      <c r="AA335" s="105"/>
      <c r="AB335" s="105"/>
      <c r="AC335" s="105"/>
      <c r="AD335" s="105"/>
      <c r="AE335" s="105"/>
      <c r="AF335" s="105"/>
    </row>
    <row r="336" spans="1:32" x14ac:dyDescent="0.25">
      <c r="A336" s="105"/>
      <c r="B336" s="105"/>
      <c r="C336" s="105"/>
      <c r="D336" s="105"/>
      <c r="E336" s="105"/>
      <c r="F336" s="105"/>
      <c r="G336" s="105"/>
      <c r="H336" s="105"/>
      <c r="I336" s="105"/>
      <c r="J336" s="105"/>
      <c r="K336" s="105"/>
      <c r="L336" s="105"/>
      <c r="M336" s="105"/>
      <c r="N336" s="105"/>
      <c r="O336" s="105"/>
      <c r="P336" s="105"/>
      <c r="Q336" s="105"/>
      <c r="R336" s="105"/>
      <c r="S336" s="105"/>
      <c r="T336" s="105"/>
      <c r="U336" s="105"/>
      <c r="V336" s="105"/>
      <c r="W336" s="105"/>
      <c r="X336" s="105"/>
      <c r="Y336" s="105"/>
      <c r="Z336" s="105"/>
      <c r="AA336" s="105"/>
      <c r="AB336" s="105"/>
      <c r="AC336" s="105"/>
      <c r="AD336" s="105"/>
      <c r="AE336" s="105"/>
      <c r="AF336" s="105"/>
    </row>
    <row r="337" spans="1:32" x14ac:dyDescent="0.25">
      <c r="A337" s="105"/>
      <c r="B337" s="105"/>
      <c r="C337" s="105"/>
      <c r="D337" s="105"/>
      <c r="E337" s="105"/>
      <c r="F337" s="105"/>
      <c r="G337" s="105"/>
      <c r="H337" s="105"/>
      <c r="I337" s="105"/>
      <c r="J337" s="105"/>
      <c r="K337" s="105"/>
      <c r="L337" s="105"/>
      <c r="M337" s="105"/>
      <c r="N337" s="105"/>
      <c r="O337" s="105"/>
      <c r="P337" s="105"/>
      <c r="Q337" s="105"/>
      <c r="R337" s="105"/>
      <c r="S337" s="105"/>
      <c r="T337" s="105"/>
      <c r="U337" s="105"/>
      <c r="V337" s="105"/>
      <c r="W337" s="105"/>
      <c r="X337" s="105"/>
      <c r="Y337" s="105"/>
      <c r="Z337" s="105"/>
      <c r="AA337" s="105"/>
      <c r="AB337" s="105"/>
      <c r="AC337" s="105"/>
      <c r="AD337" s="105"/>
      <c r="AE337" s="105"/>
      <c r="AF337" s="105"/>
    </row>
    <row r="338" spans="1:32" x14ac:dyDescent="0.25">
      <c r="A338" s="105"/>
      <c r="B338" s="105"/>
      <c r="C338" s="105"/>
      <c r="D338" s="105"/>
      <c r="E338" s="105"/>
      <c r="F338" s="105"/>
      <c r="G338" s="105"/>
      <c r="H338" s="105"/>
      <c r="I338" s="105"/>
      <c r="J338" s="105"/>
      <c r="K338" s="105"/>
      <c r="L338" s="105"/>
      <c r="M338" s="105"/>
      <c r="N338" s="105"/>
      <c r="O338" s="105"/>
      <c r="P338" s="105"/>
      <c r="Q338" s="105"/>
      <c r="R338" s="105"/>
      <c r="S338" s="105"/>
      <c r="T338" s="105"/>
      <c r="U338" s="105"/>
      <c r="V338" s="105"/>
      <c r="W338" s="105"/>
      <c r="X338" s="105"/>
      <c r="Y338" s="105"/>
      <c r="Z338" s="105"/>
      <c r="AA338" s="105"/>
      <c r="AB338" s="105"/>
      <c r="AC338" s="105"/>
      <c r="AD338" s="105"/>
      <c r="AE338" s="105"/>
      <c r="AF338" s="105"/>
    </row>
    <row r="339" spans="1:32" x14ac:dyDescent="0.25">
      <c r="A339" s="105"/>
      <c r="B339" s="105"/>
      <c r="C339" s="105"/>
      <c r="D339" s="105"/>
      <c r="E339" s="105"/>
      <c r="F339" s="105"/>
      <c r="G339" s="105"/>
      <c r="H339" s="105"/>
      <c r="I339" s="105"/>
      <c r="J339" s="105"/>
      <c r="K339" s="105"/>
      <c r="L339" s="105"/>
      <c r="M339" s="105"/>
      <c r="N339" s="105"/>
      <c r="O339" s="105"/>
      <c r="P339" s="105"/>
      <c r="Q339" s="105"/>
      <c r="R339" s="105"/>
      <c r="S339" s="105"/>
      <c r="T339" s="105"/>
      <c r="U339" s="105"/>
      <c r="V339" s="105"/>
      <c r="W339" s="105"/>
      <c r="X339" s="105"/>
      <c r="Y339" s="105"/>
      <c r="Z339" s="105"/>
      <c r="AA339" s="105"/>
      <c r="AB339" s="105"/>
      <c r="AC339" s="105"/>
      <c r="AD339" s="105"/>
      <c r="AE339" s="105"/>
      <c r="AF339" s="105"/>
    </row>
    <row r="340" spans="1:32" x14ac:dyDescent="0.25">
      <c r="A340" s="105"/>
      <c r="B340" s="105"/>
      <c r="C340" s="105"/>
      <c r="D340" s="105"/>
      <c r="E340" s="105"/>
      <c r="F340" s="105"/>
      <c r="G340" s="105"/>
      <c r="H340" s="105"/>
      <c r="I340" s="105"/>
      <c r="J340" s="105"/>
      <c r="K340" s="105"/>
      <c r="L340" s="105"/>
      <c r="M340" s="105"/>
      <c r="N340" s="105"/>
      <c r="O340" s="105"/>
      <c r="P340" s="105"/>
      <c r="Q340" s="105"/>
      <c r="R340" s="105"/>
      <c r="S340" s="105"/>
      <c r="T340" s="105"/>
      <c r="U340" s="105"/>
      <c r="V340" s="105"/>
      <c r="W340" s="105"/>
      <c r="X340" s="105"/>
      <c r="Y340" s="105"/>
      <c r="Z340" s="105"/>
      <c r="AA340" s="105"/>
      <c r="AB340" s="105"/>
      <c r="AC340" s="105"/>
      <c r="AD340" s="105"/>
      <c r="AE340" s="105"/>
      <c r="AF340" s="105"/>
    </row>
    <row r="341" spans="1:32" x14ac:dyDescent="0.25">
      <c r="A341" s="105"/>
      <c r="B341" s="105"/>
      <c r="C341" s="105"/>
      <c r="D341" s="105"/>
      <c r="E341" s="105"/>
      <c r="F341" s="105"/>
      <c r="G341" s="105"/>
      <c r="H341" s="105"/>
      <c r="I341" s="105"/>
      <c r="J341" s="105"/>
      <c r="K341" s="105"/>
      <c r="L341" s="105"/>
      <c r="M341" s="105"/>
      <c r="N341" s="105"/>
      <c r="O341" s="105"/>
      <c r="P341" s="105"/>
      <c r="Q341" s="105"/>
      <c r="R341" s="105"/>
      <c r="S341" s="105"/>
      <c r="T341" s="105"/>
      <c r="U341" s="105"/>
      <c r="V341" s="105"/>
      <c r="W341" s="105"/>
      <c r="X341" s="105"/>
      <c r="Y341" s="105"/>
      <c r="Z341" s="105"/>
      <c r="AA341" s="105"/>
      <c r="AB341" s="105"/>
      <c r="AC341" s="105"/>
      <c r="AD341" s="105"/>
      <c r="AE341" s="105"/>
      <c r="AF341" s="105"/>
    </row>
    <row r="342" spans="1:32" x14ac:dyDescent="0.25">
      <c r="A342" s="105"/>
      <c r="B342" s="105"/>
      <c r="C342" s="105"/>
      <c r="D342" s="105"/>
      <c r="E342" s="105"/>
      <c r="F342" s="105"/>
      <c r="G342" s="105"/>
      <c r="H342" s="105"/>
      <c r="I342" s="105"/>
      <c r="J342" s="105"/>
      <c r="K342" s="105"/>
      <c r="L342" s="105"/>
      <c r="M342" s="105"/>
      <c r="N342" s="105"/>
      <c r="O342" s="105"/>
      <c r="P342" s="105"/>
      <c r="Q342" s="105"/>
      <c r="R342" s="105"/>
      <c r="S342" s="105"/>
      <c r="T342" s="105"/>
      <c r="U342" s="105"/>
      <c r="V342" s="105"/>
      <c r="W342" s="105"/>
      <c r="X342" s="105"/>
      <c r="Y342" s="105"/>
      <c r="Z342" s="105"/>
      <c r="AA342" s="105"/>
      <c r="AB342" s="105"/>
      <c r="AC342" s="105"/>
      <c r="AD342" s="105"/>
      <c r="AE342" s="105"/>
      <c r="AF342" s="105"/>
    </row>
    <row r="343" spans="1:32" x14ac:dyDescent="0.25">
      <c r="A343" s="105"/>
      <c r="B343" s="105"/>
      <c r="C343" s="105"/>
      <c r="D343" s="105"/>
      <c r="E343" s="105"/>
      <c r="F343" s="105"/>
      <c r="G343" s="105"/>
      <c r="H343" s="105"/>
      <c r="I343" s="105"/>
      <c r="J343" s="105"/>
      <c r="K343" s="105"/>
      <c r="L343" s="105"/>
      <c r="M343" s="105"/>
      <c r="N343" s="105"/>
      <c r="O343" s="105"/>
      <c r="P343" s="105"/>
      <c r="Q343" s="105"/>
      <c r="R343" s="105"/>
      <c r="S343" s="105"/>
      <c r="T343" s="105"/>
      <c r="U343" s="105"/>
      <c r="V343" s="105"/>
      <c r="W343" s="105"/>
      <c r="X343" s="105"/>
      <c r="Y343" s="105"/>
      <c r="Z343" s="105"/>
      <c r="AA343" s="105"/>
      <c r="AB343" s="105"/>
      <c r="AC343" s="105"/>
      <c r="AD343" s="105"/>
      <c r="AE343" s="105"/>
      <c r="AF343" s="105"/>
    </row>
    <row r="344" spans="1:32" x14ac:dyDescent="0.25">
      <c r="A344" s="105"/>
      <c r="B344" s="105"/>
      <c r="C344" s="105"/>
      <c r="D344" s="105"/>
      <c r="E344" s="105"/>
      <c r="F344" s="105"/>
      <c r="G344" s="105"/>
      <c r="H344" s="105"/>
      <c r="I344" s="105"/>
      <c r="J344" s="105"/>
      <c r="K344" s="105"/>
      <c r="L344" s="105"/>
      <c r="M344" s="105"/>
      <c r="N344" s="105"/>
      <c r="O344" s="105"/>
      <c r="P344" s="105"/>
      <c r="Q344" s="105"/>
      <c r="R344" s="105"/>
      <c r="S344" s="105"/>
      <c r="T344" s="105"/>
      <c r="U344" s="105"/>
      <c r="V344" s="105"/>
      <c r="W344" s="105"/>
      <c r="X344" s="105"/>
      <c r="Y344" s="105"/>
      <c r="Z344" s="105"/>
      <c r="AA344" s="105"/>
      <c r="AB344" s="105"/>
      <c r="AC344" s="105"/>
      <c r="AD344" s="105"/>
      <c r="AE344" s="105"/>
      <c r="AF344" s="105"/>
    </row>
    <row r="345" spans="1:32" x14ac:dyDescent="0.25">
      <c r="A345" s="105"/>
      <c r="B345" s="105"/>
      <c r="C345" s="105"/>
      <c r="D345" s="105"/>
      <c r="E345" s="105"/>
      <c r="F345" s="105"/>
      <c r="G345" s="105"/>
      <c r="H345" s="105"/>
      <c r="I345" s="105"/>
      <c r="J345" s="105"/>
      <c r="K345" s="105"/>
      <c r="L345" s="105"/>
      <c r="M345" s="105"/>
      <c r="N345" s="105"/>
      <c r="O345" s="105"/>
      <c r="P345" s="105"/>
      <c r="Q345" s="105"/>
      <c r="R345" s="105"/>
      <c r="S345" s="105"/>
      <c r="T345" s="105"/>
      <c r="U345" s="105"/>
      <c r="V345" s="105"/>
      <c r="W345" s="105"/>
      <c r="X345" s="105"/>
      <c r="Y345" s="105"/>
      <c r="Z345" s="105"/>
      <c r="AA345" s="105"/>
      <c r="AB345" s="105"/>
      <c r="AC345" s="105"/>
      <c r="AD345" s="105"/>
      <c r="AE345" s="105"/>
      <c r="AF345" s="105"/>
    </row>
    <row r="346" spans="1:32" x14ac:dyDescent="0.25">
      <c r="A346" s="105"/>
      <c r="B346" s="105"/>
      <c r="C346" s="105"/>
      <c r="D346" s="105"/>
      <c r="E346" s="105"/>
      <c r="F346" s="105"/>
      <c r="G346" s="105"/>
      <c r="H346" s="105"/>
      <c r="I346" s="105"/>
      <c r="J346" s="105"/>
      <c r="K346" s="105"/>
      <c r="L346" s="105"/>
      <c r="M346" s="105"/>
      <c r="N346" s="105"/>
      <c r="O346" s="105"/>
      <c r="P346" s="105"/>
      <c r="Q346" s="105"/>
      <c r="R346" s="105"/>
      <c r="S346" s="105"/>
      <c r="T346" s="105"/>
      <c r="U346" s="105"/>
      <c r="V346" s="105"/>
      <c r="W346" s="105"/>
      <c r="X346" s="105"/>
      <c r="Y346" s="105"/>
      <c r="Z346" s="105"/>
      <c r="AA346" s="105"/>
      <c r="AB346" s="105"/>
      <c r="AC346" s="105"/>
      <c r="AD346" s="105"/>
      <c r="AE346" s="105"/>
      <c r="AF346" s="105"/>
    </row>
    <row r="347" spans="1:32" x14ac:dyDescent="0.25">
      <c r="A347" s="105"/>
      <c r="B347" s="105"/>
      <c r="C347" s="105"/>
      <c r="D347" s="105"/>
      <c r="E347" s="105"/>
      <c r="F347" s="105"/>
      <c r="G347" s="105"/>
      <c r="H347" s="105"/>
      <c r="I347" s="105"/>
      <c r="J347" s="105"/>
      <c r="K347" s="105"/>
      <c r="L347" s="105"/>
      <c r="M347" s="105"/>
      <c r="N347" s="105"/>
      <c r="O347" s="105"/>
      <c r="P347" s="105"/>
      <c r="Q347" s="105"/>
      <c r="R347" s="105"/>
      <c r="S347" s="105"/>
      <c r="T347" s="105"/>
      <c r="U347" s="105"/>
      <c r="V347" s="105"/>
      <c r="W347" s="105"/>
      <c r="X347" s="105"/>
      <c r="Y347" s="105"/>
      <c r="Z347" s="105"/>
      <c r="AA347" s="105"/>
      <c r="AB347" s="105"/>
      <c r="AC347" s="105"/>
      <c r="AD347" s="105"/>
      <c r="AE347" s="105"/>
      <c r="AF347" s="105"/>
    </row>
    <row r="348" spans="1:32" x14ac:dyDescent="0.25">
      <c r="A348" s="105"/>
      <c r="B348" s="105"/>
      <c r="C348" s="105"/>
      <c r="D348" s="105"/>
      <c r="E348" s="105"/>
      <c r="F348" s="105"/>
      <c r="G348" s="105"/>
      <c r="H348" s="105"/>
      <c r="I348" s="105"/>
      <c r="J348" s="105"/>
      <c r="K348" s="105"/>
      <c r="L348" s="105"/>
      <c r="M348" s="105"/>
      <c r="N348" s="105"/>
      <c r="O348" s="105"/>
      <c r="P348" s="105"/>
      <c r="Q348" s="105"/>
      <c r="R348" s="105"/>
      <c r="S348" s="105"/>
      <c r="T348" s="105"/>
      <c r="U348" s="105"/>
      <c r="V348" s="105"/>
      <c r="W348" s="105"/>
      <c r="X348" s="105"/>
      <c r="Y348" s="105"/>
      <c r="Z348" s="105"/>
      <c r="AA348" s="105"/>
      <c r="AB348" s="105"/>
      <c r="AC348" s="105"/>
      <c r="AD348" s="105"/>
      <c r="AE348" s="105"/>
      <c r="AF348" s="105"/>
    </row>
    <row r="349" spans="1:32" x14ac:dyDescent="0.25">
      <c r="A349" s="105"/>
      <c r="B349" s="105"/>
      <c r="C349" s="105"/>
      <c r="D349" s="105"/>
      <c r="E349" s="105"/>
      <c r="F349" s="105"/>
      <c r="G349" s="105"/>
      <c r="H349" s="105"/>
      <c r="I349" s="105"/>
      <c r="J349" s="105"/>
      <c r="K349" s="105"/>
      <c r="L349" s="105"/>
      <c r="M349" s="105"/>
      <c r="N349" s="105"/>
      <c r="O349" s="105"/>
      <c r="P349" s="105"/>
      <c r="Q349" s="105"/>
      <c r="R349" s="105"/>
      <c r="S349" s="105"/>
      <c r="T349" s="105"/>
      <c r="U349" s="105"/>
      <c r="V349" s="105"/>
      <c r="W349" s="105"/>
      <c r="X349" s="105"/>
      <c r="Y349" s="105"/>
      <c r="Z349" s="105"/>
      <c r="AA349" s="105"/>
      <c r="AB349" s="105"/>
      <c r="AC349" s="105"/>
      <c r="AD349" s="105"/>
      <c r="AE349" s="105"/>
      <c r="AF349" s="105"/>
    </row>
    <row r="350" spans="1:32" x14ac:dyDescent="0.25">
      <c r="A350" s="105"/>
      <c r="B350" s="105"/>
      <c r="C350" s="105"/>
      <c r="D350" s="105"/>
      <c r="E350" s="105"/>
      <c r="F350" s="105"/>
      <c r="G350" s="105"/>
      <c r="H350" s="105"/>
      <c r="I350" s="105"/>
      <c r="J350" s="105"/>
      <c r="K350" s="105"/>
      <c r="L350" s="105"/>
      <c r="M350" s="105"/>
      <c r="N350" s="105"/>
      <c r="O350" s="105"/>
      <c r="P350" s="105"/>
      <c r="Q350" s="105"/>
      <c r="R350" s="105"/>
      <c r="S350" s="105"/>
      <c r="T350" s="105"/>
      <c r="U350" s="105"/>
      <c r="V350" s="105"/>
      <c r="W350" s="105"/>
      <c r="X350" s="105"/>
      <c r="Y350" s="105"/>
      <c r="Z350" s="105"/>
      <c r="AA350" s="105"/>
      <c r="AB350" s="105"/>
      <c r="AC350" s="105"/>
      <c r="AD350" s="105"/>
      <c r="AE350" s="105"/>
      <c r="AF350" s="105"/>
    </row>
    <row r="351" spans="1:32" x14ac:dyDescent="0.25">
      <c r="A351" s="105"/>
      <c r="B351" s="105"/>
      <c r="C351" s="105"/>
      <c r="D351" s="105"/>
      <c r="E351" s="105"/>
      <c r="F351" s="105"/>
      <c r="G351" s="105"/>
      <c r="H351" s="105"/>
      <c r="I351" s="105"/>
      <c r="J351" s="105"/>
      <c r="K351" s="105"/>
      <c r="L351" s="105"/>
      <c r="M351" s="105"/>
      <c r="N351" s="105"/>
      <c r="O351" s="105"/>
      <c r="P351" s="105"/>
      <c r="Q351" s="105"/>
      <c r="R351" s="105"/>
      <c r="S351" s="105"/>
      <c r="T351" s="105"/>
      <c r="U351" s="105"/>
      <c r="V351" s="105"/>
      <c r="W351" s="105"/>
      <c r="X351" s="105"/>
      <c r="Y351" s="105"/>
      <c r="Z351" s="105"/>
      <c r="AA351" s="105"/>
      <c r="AB351" s="105"/>
      <c r="AC351" s="105"/>
      <c r="AD351" s="105"/>
      <c r="AE351" s="105"/>
      <c r="AF351" s="105"/>
    </row>
    <row r="352" spans="1:32" x14ac:dyDescent="0.25">
      <c r="A352" s="105"/>
      <c r="B352" s="105"/>
      <c r="C352" s="105"/>
      <c r="D352" s="105"/>
      <c r="E352" s="105"/>
      <c r="F352" s="105"/>
      <c r="G352" s="105"/>
      <c r="H352" s="105"/>
      <c r="I352" s="105"/>
      <c r="J352" s="105"/>
      <c r="K352" s="105"/>
      <c r="L352" s="105"/>
      <c r="M352" s="105"/>
      <c r="N352" s="105"/>
      <c r="O352" s="105"/>
      <c r="P352" s="105"/>
      <c r="Q352" s="105"/>
      <c r="R352" s="105"/>
      <c r="S352" s="105"/>
      <c r="T352" s="105"/>
      <c r="U352" s="105"/>
      <c r="V352" s="105"/>
      <c r="W352" s="105"/>
      <c r="X352" s="105"/>
      <c r="Y352" s="105"/>
      <c r="Z352" s="105"/>
      <c r="AA352" s="105"/>
      <c r="AB352" s="105"/>
      <c r="AC352" s="105"/>
      <c r="AD352" s="105"/>
      <c r="AE352" s="105"/>
      <c r="AF352" s="105"/>
    </row>
    <row r="353" spans="1:32" x14ac:dyDescent="0.25">
      <c r="A353" s="105"/>
      <c r="B353" s="105"/>
      <c r="C353" s="105"/>
      <c r="D353" s="105"/>
      <c r="E353" s="105"/>
      <c r="F353" s="105"/>
      <c r="G353" s="105"/>
      <c r="H353" s="105"/>
      <c r="I353" s="105"/>
      <c r="J353" s="105"/>
      <c r="K353" s="105"/>
      <c r="L353" s="105"/>
      <c r="M353" s="105"/>
      <c r="N353" s="105"/>
      <c r="O353" s="105"/>
      <c r="P353" s="105"/>
      <c r="Q353" s="105"/>
      <c r="R353" s="105"/>
      <c r="S353" s="105"/>
      <c r="T353" s="105"/>
      <c r="U353" s="105"/>
      <c r="V353" s="105"/>
      <c r="W353" s="105"/>
      <c r="X353" s="105"/>
      <c r="Y353" s="105"/>
      <c r="Z353" s="105"/>
      <c r="AA353" s="105"/>
      <c r="AB353" s="105"/>
      <c r="AC353" s="105"/>
      <c r="AD353" s="105"/>
      <c r="AE353" s="105"/>
      <c r="AF353" s="105"/>
    </row>
    <row r="354" spans="1:32" x14ac:dyDescent="0.25">
      <c r="A354" s="105"/>
      <c r="B354" s="105"/>
      <c r="C354" s="105"/>
      <c r="D354" s="105"/>
      <c r="E354" s="105"/>
      <c r="F354" s="105"/>
      <c r="G354" s="105"/>
      <c r="H354" s="105"/>
      <c r="I354" s="105"/>
      <c r="J354" s="105"/>
      <c r="K354" s="105"/>
      <c r="L354" s="105"/>
      <c r="M354" s="105"/>
      <c r="N354" s="105"/>
      <c r="O354" s="105"/>
      <c r="P354" s="105"/>
      <c r="Q354" s="105"/>
      <c r="R354" s="105"/>
      <c r="S354" s="105"/>
      <c r="T354" s="105"/>
      <c r="U354" s="105"/>
      <c r="V354" s="105"/>
      <c r="W354" s="105"/>
      <c r="X354" s="105"/>
      <c r="Y354" s="105"/>
      <c r="Z354" s="105"/>
      <c r="AA354" s="105"/>
      <c r="AB354" s="105"/>
      <c r="AC354" s="105"/>
      <c r="AD354" s="105"/>
      <c r="AE354" s="105"/>
      <c r="AF354" s="105"/>
    </row>
    <row r="355" spans="1:32" x14ac:dyDescent="0.25">
      <c r="A355" s="105"/>
      <c r="B355" s="105"/>
      <c r="C355" s="105"/>
      <c r="D355" s="105"/>
      <c r="E355" s="105"/>
      <c r="F355" s="105"/>
      <c r="G355" s="105"/>
      <c r="H355" s="105"/>
      <c r="I355" s="105"/>
      <c r="J355" s="105"/>
      <c r="K355" s="105"/>
      <c r="L355" s="105"/>
      <c r="M355" s="105"/>
      <c r="N355" s="105"/>
      <c r="O355" s="105"/>
      <c r="P355" s="105"/>
      <c r="Q355" s="105"/>
      <c r="R355" s="105"/>
      <c r="S355" s="105"/>
      <c r="T355" s="105"/>
      <c r="U355" s="105"/>
      <c r="V355" s="105"/>
      <c r="W355" s="105"/>
      <c r="X355" s="105"/>
      <c r="Y355" s="105"/>
      <c r="Z355" s="105"/>
      <c r="AA355" s="105"/>
      <c r="AB355" s="105"/>
      <c r="AC355" s="105"/>
      <c r="AD355" s="105"/>
      <c r="AE355" s="105"/>
      <c r="AF355" s="105"/>
    </row>
    <row r="356" spans="1:32" x14ac:dyDescent="0.25">
      <c r="A356" s="105"/>
      <c r="B356" s="105"/>
      <c r="C356" s="105"/>
      <c r="D356" s="105"/>
      <c r="E356" s="105"/>
      <c r="F356" s="105"/>
      <c r="G356" s="105"/>
      <c r="H356" s="105"/>
      <c r="I356" s="105"/>
      <c r="J356" s="105"/>
      <c r="K356" s="105"/>
      <c r="L356" s="105"/>
      <c r="M356" s="105"/>
      <c r="N356" s="105"/>
      <c r="O356" s="105"/>
      <c r="P356" s="105"/>
      <c r="Q356" s="105"/>
      <c r="R356" s="105"/>
      <c r="S356" s="105"/>
      <c r="T356" s="105"/>
      <c r="U356" s="105"/>
      <c r="V356" s="105"/>
      <c r="W356" s="105"/>
      <c r="X356" s="105"/>
      <c r="Y356" s="105"/>
      <c r="Z356" s="105"/>
      <c r="AA356" s="105"/>
      <c r="AB356" s="105"/>
      <c r="AC356" s="105"/>
      <c r="AD356" s="105"/>
      <c r="AE356" s="105"/>
      <c r="AF356" s="105"/>
    </row>
    <row r="357" spans="1:32" x14ac:dyDescent="0.25">
      <c r="A357" s="105"/>
      <c r="B357" s="105"/>
      <c r="C357" s="105"/>
      <c r="D357" s="105"/>
      <c r="E357" s="105"/>
      <c r="F357" s="105"/>
      <c r="G357" s="105"/>
      <c r="H357" s="105"/>
      <c r="I357" s="105"/>
      <c r="J357" s="105"/>
      <c r="K357" s="105"/>
      <c r="L357" s="105"/>
      <c r="M357" s="105"/>
      <c r="N357" s="105"/>
      <c r="O357" s="105"/>
      <c r="P357" s="105"/>
      <c r="Q357" s="105"/>
      <c r="R357" s="105"/>
      <c r="S357" s="105"/>
      <c r="T357" s="105"/>
      <c r="U357" s="105"/>
      <c r="V357" s="105"/>
      <c r="W357" s="105"/>
      <c r="X357" s="105"/>
      <c r="Y357" s="105"/>
      <c r="Z357" s="105"/>
      <c r="AA357" s="105"/>
      <c r="AB357" s="105"/>
      <c r="AC357" s="105"/>
      <c r="AD357" s="105"/>
      <c r="AE357" s="105"/>
      <c r="AF357" s="105"/>
    </row>
    <row r="358" spans="1:32" x14ac:dyDescent="0.25">
      <c r="A358" s="105"/>
      <c r="B358" s="105"/>
      <c r="C358" s="105"/>
      <c r="D358" s="105"/>
      <c r="E358" s="105"/>
      <c r="F358" s="105"/>
      <c r="G358" s="105"/>
      <c r="H358" s="105"/>
      <c r="I358" s="105"/>
      <c r="J358" s="105"/>
      <c r="K358" s="105"/>
      <c r="L358" s="105"/>
      <c r="M358" s="105"/>
      <c r="N358" s="105"/>
      <c r="O358" s="105"/>
      <c r="P358" s="105"/>
      <c r="Q358" s="105"/>
      <c r="R358" s="105"/>
      <c r="S358" s="105"/>
      <c r="T358" s="105"/>
      <c r="U358" s="105"/>
      <c r="V358" s="105"/>
      <c r="W358" s="105"/>
      <c r="X358" s="105"/>
      <c r="Y358" s="105"/>
      <c r="Z358" s="105"/>
      <c r="AA358" s="105"/>
      <c r="AB358" s="105"/>
      <c r="AC358" s="105"/>
      <c r="AD358" s="105"/>
      <c r="AE358" s="105"/>
      <c r="AF358" s="105"/>
    </row>
    <row r="359" spans="1:32" x14ac:dyDescent="0.25">
      <c r="A359" s="105"/>
      <c r="B359" s="105"/>
      <c r="C359" s="105"/>
      <c r="D359" s="105"/>
      <c r="E359" s="105"/>
      <c r="F359" s="105"/>
      <c r="G359" s="105"/>
      <c r="H359" s="105"/>
      <c r="I359" s="105"/>
      <c r="J359" s="105"/>
      <c r="K359" s="105"/>
      <c r="L359" s="105"/>
      <c r="M359" s="105"/>
      <c r="N359" s="105"/>
      <c r="O359" s="105"/>
      <c r="P359" s="105"/>
      <c r="Q359" s="105"/>
      <c r="R359" s="105"/>
      <c r="S359" s="105"/>
      <c r="T359" s="105"/>
      <c r="U359" s="105"/>
      <c r="V359" s="105"/>
      <c r="W359" s="105"/>
      <c r="X359" s="105"/>
      <c r="Y359" s="105"/>
      <c r="Z359" s="105"/>
      <c r="AA359" s="105"/>
      <c r="AB359" s="105"/>
      <c r="AC359" s="105"/>
      <c r="AD359" s="105"/>
      <c r="AE359" s="105"/>
      <c r="AF359" s="105"/>
    </row>
    <row r="360" spans="1:32" x14ac:dyDescent="0.25">
      <c r="A360" s="105"/>
      <c r="B360" s="105"/>
      <c r="C360" s="105"/>
      <c r="D360" s="105"/>
      <c r="E360" s="105"/>
      <c r="F360" s="105"/>
      <c r="G360" s="105"/>
      <c r="H360" s="105"/>
      <c r="I360" s="105"/>
      <c r="J360" s="105"/>
      <c r="K360" s="105"/>
      <c r="L360" s="105"/>
      <c r="M360" s="105"/>
      <c r="N360" s="105"/>
      <c r="O360" s="105"/>
      <c r="P360" s="105"/>
      <c r="Q360" s="105"/>
      <c r="R360" s="105"/>
      <c r="S360" s="105"/>
      <c r="T360" s="105"/>
      <c r="U360" s="105"/>
      <c r="V360" s="105"/>
      <c r="W360" s="105"/>
      <c r="X360" s="105"/>
      <c r="Y360" s="105"/>
      <c r="Z360" s="105"/>
      <c r="AA360" s="105"/>
      <c r="AB360" s="105"/>
      <c r="AC360" s="105"/>
      <c r="AD360" s="105"/>
      <c r="AE360" s="105"/>
      <c r="AF360" s="105"/>
    </row>
    <row r="361" spans="1:32" x14ac:dyDescent="0.25">
      <c r="A361" s="105"/>
      <c r="B361" s="105"/>
      <c r="C361" s="105"/>
      <c r="D361" s="105"/>
      <c r="E361" s="105"/>
      <c r="F361" s="105"/>
      <c r="G361" s="105"/>
      <c r="H361" s="105"/>
      <c r="I361" s="105"/>
      <c r="J361" s="105"/>
      <c r="K361" s="105"/>
      <c r="L361" s="105"/>
      <c r="M361" s="105"/>
      <c r="N361" s="105"/>
      <c r="O361" s="105"/>
      <c r="P361" s="105"/>
      <c r="Q361" s="105"/>
      <c r="R361" s="105"/>
      <c r="S361" s="105"/>
      <c r="T361" s="105"/>
      <c r="U361" s="105"/>
      <c r="V361" s="105"/>
      <c r="W361" s="105"/>
      <c r="X361" s="105"/>
      <c r="Y361" s="105"/>
      <c r="Z361" s="105"/>
      <c r="AA361" s="105"/>
      <c r="AB361" s="105"/>
      <c r="AC361" s="105"/>
      <c r="AD361" s="105"/>
      <c r="AE361" s="105"/>
      <c r="AF361" s="105"/>
    </row>
    <row r="362" spans="1:32" x14ac:dyDescent="0.25">
      <c r="A362" s="105"/>
      <c r="B362" s="105"/>
      <c r="C362" s="105"/>
      <c r="D362" s="105"/>
      <c r="E362" s="105"/>
      <c r="F362" s="105"/>
      <c r="G362" s="105"/>
      <c r="H362" s="105"/>
      <c r="I362" s="105"/>
      <c r="J362" s="105"/>
      <c r="K362" s="105"/>
      <c r="L362" s="105"/>
      <c r="M362" s="105"/>
      <c r="N362" s="105"/>
      <c r="O362" s="105"/>
      <c r="P362" s="105"/>
      <c r="Q362" s="105"/>
      <c r="R362" s="105"/>
      <c r="S362" s="105"/>
      <c r="T362" s="105"/>
      <c r="U362" s="105"/>
      <c r="V362" s="105"/>
      <c r="W362" s="105"/>
      <c r="X362" s="105"/>
      <c r="Y362" s="105"/>
      <c r="Z362" s="105"/>
      <c r="AA362" s="105"/>
      <c r="AB362" s="105"/>
      <c r="AC362" s="105"/>
      <c r="AD362" s="105"/>
      <c r="AE362" s="105"/>
      <c r="AF362" s="105"/>
    </row>
    <row r="363" spans="1:32" x14ac:dyDescent="0.25">
      <c r="A363" s="105"/>
      <c r="B363" s="105"/>
      <c r="C363" s="105"/>
      <c r="D363" s="105"/>
      <c r="E363" s="105"/>
      <c r="F363" s="105"/>
      <c r="G363" s="105"/>
      <c r="H363" s="105"/>
      <c r="I363" s="105"/>
      <c r="J363" s="105"/>
      <c r="K363" s="105"/>
      <c r="L363" s="105"/>
      <c r="M363" s="105"/>
      <c r="N363" s="105"/>
      <c r="O363" s="105"/>
      <c r="P363" s="105"/>
      <c r="Q363" s="105"/>
      <c r="R363" s="105"/>
      <c r="S363" s="105"/>
      <c r="T363" s="105"/>
      <c r="U363" s="105"/>
      <c r="V363" s="105"/>
      <c r="W363" s="105"/>
      <c r="X363" s="105"/>
      <c r="Y363" s="105"/>
      <c r="Z363" s="105"/>
      <c r="AA363" s="105"/>
      <c r="AB363" s="105"/>
      <c r="AC363" s="105"/>
      <c r="AD363" s="105"/>
      <c r="AE363" s="105"/>
      <c r="AF363" s="105"/>
    </row>
    <row r="364" spans="1:32" x14ac:dyDescent="0.25">
      <c r="A364" s="105"/>
      <c r="B364" s="105"/>
      <c r="C364" s="105"/>
      <c r="D364" s="105"/>
      <c r="E364" s="105"/>
      <c r="F364" s="105"/>
      <c r="G364" s="105"/>
      <c r="H364" s="105"/>
      <c r="I364" s="105"/>
      <c r="J364" s="105"/>
      <c r="K364" s="105"/>
      <c r="L364" s="105"/>
      <c r="M364" s="105"/>
      <c r="N364" s="105"/>
      <c r="O364" s="105"/>
      <c r="P364" s="105"/>
      <c r="Q364" s="105"/>
      <c r="R364" s="105"/>
      <c r="S364" s="105"/>
      <c r="T364" s="105"/>
      <c r="U364" s="105"/>
      <c r="V364" s="105"/>
      <c r="W364" s="105"/>
      <c r="X364" s="105"/>
      <c r="Y364" s="105"/>
      <c r="Z364" s="105"/>
      <c r="AA364" s="105"/>
      <c r="AB364" s="105"/>
      <c r="AC364" s="105"/>
      <c r="AD364" s="105"/>
      <c r="AE364" s="105"/>
      <c r="AF364" s="105"/>
    </row>
    <row r="365" spans="1:32" x14ac:dyDescent="0.25">
      <c r="A365" s="105"/>
      <c r="B365" s="105"/>
      <c r="C365" s="105"/>
      <c r="D365" s="105"/>
      <c r="E365" s="105"/>
      <c r="F365" s="105"/>
      <c r="G365" s="105"/>
      <c r="H365" s="105"/>
      <c r="I365" s="105"/>
      <c r="J365" s="105"/>
      <c r="K365" s="105"/>
      <c r="L365" s="105"/>
      <c r="M365" s="105"/>
      <c r="N365" s="105"/>
      <c r="O365" s="105"/>
      <c r="P365" s="105"/>
      <c r="Q365" s="105"/>
      <c r="R365" s="105"/>
      <c r="S365" s="105"/>
      <c r="T365" s="105"/>
      <c r="U365" s="105"/>
      <c r="V365" s="105"/>
      <c r="W365" s="105"/>
      <c r="X365" s="105"/>
      <c r="Y365" s="105"/>
      <c r="Z365" s="105"/>
      <c r="AA365" s="105"/>
      <c r="AB365" s="105"/>
      <c r="AC365" s="105"/>
      <c r="AD365" s="105"/>
      <c r="AE365" s="105"/>
      <c r="AF365" s="105"/>
    </row>
    <row r="366" spans="1:32" x14ac:dyDescent="0.25">
      <c r="A366" s="105"/>
      <c r="B366" s="105"/>
      <c r="C366" s="105"/>
      <c r="D366" s="105"/>
      <c r="E366" s="105"/>
      <c r="F366" s="105"/>
      <c r="G366" s="105"/>
      <c r="H366" s="105"/>
      <c r="I366" s="105"/>
      <c r="J366" s="105"/>
      <c r="K366" s="105"/>
      <c r="L366" s="105"/>
      <c r="M366" s="105"/>
      <c r="N366" s="105"/>
      <c r="O366" s="105"/>
      <c r="P366" s="105"/>
      <c r="Q366" s="105"/>
      <c r="R366" s="105"/>
      <c r="S366" s="105"/>
      <c r="T366" s="105"/>
      <c r="U366" s="105"/>
      <c r="V366" s="105"/>
      <c r="W366" s="105"/>
      <c r="X366" s="105"/>
      <c r="Y366" s="105"/>
      <c r="Z366" s="105"/>
      <c r="AA366" s="105"/>
      <c r="AB366" s="105"/>
      <c r="AC366" s="105"/>
      <c r="AD366" s="105"/>
      <c r="AE366" s="105"/>
      <c r="AF366" s="105"/>
    </row>
    <row r="367" spans="1:32" x14ac:dyDescent="0.25">
      <c r="A367" s="105"/>
      <c r="B367" s="105"/>
      <c r="C367" s="105"/>
      <c r="D367" s="105"/>
      <c r="E367" s="105"/>
      <c r="F367" s="105"/>
      <c r="G367" s="105"/>
      <c r="H367" s="105"/>
      <c r="I367" s="105"/>
      <c r="J367" s="105"/>
      <c r="K367" s="105"/>
      <c r="L367" s="105"/>
      <c r="M367" s="105"/>
      <c r="N367" s="105"/>
      <c r="O367" s="105"/>
      <c r="P367" s="105"/>
      <c r="Q367" s="105"/>
      <c r="R367" s="105"/>
      <c r="S367" s="105"/>
      <c r="T367" s="105"/>
      <c r="U367" s="105"/>
      <c r="V367" s="105"/>
      <c r="W367" s="105"/>
      <c r="X367" s="105"/>
      <c r="Y367" s="105"/>
      <c r="Z367" s="105"/>
      <c r="AA367" s="105"/>
      <c r="AB367" s="105"/>
      <c r="AC367" s="105"/>
      <c r="AD367" s="105"/>
      <c r="AE367" s="105"/>
      <c r="AF367" s="105"/>
    </row>
    <row r="368" spans="1:32" x14ac:dyDescent="0.25">
      <c r="A368" s="105"/>
      <c r="B368" s="105"/>
      <c r="C368" s="105"/>
      <c r="D368" s="105"/>
      <c r="E368" s="105"/>
      <c r="F368" s="105"/>
      <c r="G368" s="105"/>
      <c r="H368" s="105"/>
      <c r="I368" s="105"/>
      <c r="J368" s="105"/>
      <c r="K368" s="105"/>
      <c r="L368" s="105"/>
      <c r="M368" s="105"/>
      <c r="N368" s="105"/>
      <c r="O368" s="105"/>
      <c r="P368" s="105"/>
      <c r="Q368" s="105"/>
      <c r="R368" s="105"/>
      <c r="S368" s="105"/>
      <c r="T368" s="105"/>
      <c r="U368" s="105"/>
      <c r="V368" s="105"/>
      <c r="W368" s="105"/>
      <c r="X368" s="105"/>
      <c r="Y368" s="105"/>
      <c r="Z368" s="105"/>
      <c r="AA368" s="105"/>
      <c r="AB368" s="105"/>
      <c r="AC368" s="105"/>
      <c r="AD368" s="105"/>
      <c r="AE368" s="105"/>
      <c r="AF368" s="105"/>
    </row>
    <row r="369" spans="1:32" x14ac:dyDescent="0.25">
      <c r="A369" s="105"/>
      <c r="B369" s="105"/>
      <c r="C369" s="105"/>
      <c r="D369" s="105"/>
      <c r="E369" s="105"/>
      <c r="F369" s="105"/>
      <c r="G369" s="105"/>
      <c r="H369" s="105"/>
      <c r="I369" s="105"/>
      <c r="J369" s="105"/>
      <c r="K369" s="105"/>
      <c r="L369" s="105"/>
      <c r="M369" s="105"/>
      <c r="N369" s="105"/>
      <c r="O369" s="105"/>
      <c r="P369" s="105"/>
      <c r="Q369" s="105"/>
      <c r="R369" s="105"/>
      <c r="S369" s="105"/>
      <c r="T369" s="105"/>
      <c r="U369" s="105"/>
      <c r="V369" s="105"/>
      <c r="W369" s="105"/>
      <c r="X369" s="105"/>
      <c r="Y369" s="105"/>
      <c r="Z369" s="105"/>
      <c r="AA369" s="105"/>
      <c r="AB369" s="105"/>
      <c r="AC369" s="105"/>
      <c r="AD369" s="105"/>
      <c r="AE369" s="105"/>
      <c r="AF369" s="105"/>
    </row>
    <row r="370" spans="1:32" x14ac:dyDescent="0.25">
      <c r="A370" s="105"/>
      <c r="B370" s="105"/>
      <c r="C370" s="105"/>
      <c r="D370" s="105"/>
      <c r="E370" s="105"/>
      <c r="F370" s="105"/>
      <c r="G370" s="105"/>
      <c r="H370" s="105"/>
      <c r="I370" s="105"/>
      <c r="J370" s="105"/>
      <c r="K370" s="105"/>
      <c r="L370" s="105"/>
      <c r="M370" s="105"/>
      <c r="N370" s="105"/>
      <c r="O370" s="105"/>
      <c r="P370" s="105"/>
      <c r="Q370" s="105"/>
      <c r="R370" s="105"/>
      <c r="S370" s="105"/>
      <c r="T370" s="105"/>
      <c r="U370" s="105"/>
      <c r="V370" s="105"/>
      <c r="W370" s="105"/>
      <c r="X370" s="105"/>
      <c r="Y370" s="105"/>
      <c r="Z370" s="105"/>
      <c r="AA370" s="105"/>
      <c r="AB370" s="105"/>
      <c r="AC370" s="105"/>
      <c r="AD370" s="105"/>
      <c r="AE370" s="105"/>
      <c r="AF370" s="105"/>
    </row>
    <row r="371" spans="1:32" x14ac:dyDescent="0.25">
      <c r="A371" s="105"/>
      <c r="B371" s="105"/>
      <c r="C371" s="105"/>
      <c r="D371" s="105"/>
      <c r="E371" s="105"/>
      <c r="F371" s="105"/>
      <c r="G371" s="105"/>
      <c r="H371" s="105"/>
      <c r="I371" s="105"/>
      <c r="J371" s="105"/>
      <c r="K371" s="105"/>
      <c r="L371" s="105"/>
      <c r="M371" s="105"/>
      <c r="N371" s="105"/>
      <c r="O371" s="105"/>
      <c r="P371" s="105"/>
      <c r="Q371" s="105"/>
      <c r="R371" s="105"/>
      <c r="S371" s="105"/>
      <c r="T371" s="105"/>
      <c r="U371" s="105"/>
      <c r="V371" s="105"/>
      <c r="W371" s="105"/>
      <c r="X371" s="105"/>
      <c r="Y371" s="105"/>
      <c r="Z371" s="105"/>
      <c r="AA371" s="105"/>
      <c r="AB371" s="105"/>
      <c r="AC371" s="105"/>
      <c r="AD371" s="105"/>
      <c r="AE371" s="105"/>
      <c r="AF371" s="105"/>
    </row>
    <row r="372" spans="1:32" x14ac:dyDescent="0.25">
      <c r="A372" s="105"/>
      <c r="B372" s="105"/>
      <c r="C372" s="105"/>
      <c r="D372" s="105"/>
      <c r="E372" s="105"/>
      <c r="F372" s="105"/>
      <c r="G372" s="105"/>
      <c r="H372" s="105"/>
      <c r="I372" s="105"/>
      <c r="J372" s="105"/>
      <c r="K372" s="105"/>
      <c r="L372" s="105"/>
      <c r="M372" s="105"/>
      <c r="N372" s="105"/>
      <c r="O372" s="105"/>
      <c r="P372" s="105"/>
      <c r="Q372" s="105"/>
      <c r="R372" s="105"/>
      <c r="S372" s="105"/>
      <c r="T372" s="105"/>
      <c r="U372" s="105"/>
      <c r="V372" s="105"/>
      <c r="W372" s="105"/>
      <c r="X372" s="105"/>
      <c r="Y372" s="105"/>
      <c r="Z372" s="105"/>
      <c r="AA372" s="105"/>
      <c r="AB372" s="105"/>
      <c r="AC372" s="105"/>
      <c r="AD372" s="105"/>
      <c r="AE372" s="105"/>
      <c r="AF372" s="105"/>
    </row>
    <row r="373" spans="1:32" x14ac:dyDescent="0.25">
      <c r="A373" s="105"/>
      <c r="B373" s="105"/>
      <c r="C373" s="105"/>
      <c r="D373" s="105"/>
      <c r="E373" s="105"/>
      <c r="F373" s="105"/>
      <c r="G373" s="105"/>
      <c r="H373" s="105"/>
      <c r="I373" s="105"/>
      <c r="J373" s="105"/>
      <c r="K373" s="105"/>
      <c r="L373" s="105"/>
      <c r="M373" s="105"/>
      <c r="N373" s="105"/>
      <c r="O373" s="105"/>
      <c r="P373" s="105"/>
      <c r="Q373" s="105"/>
      <c r="R373" s="105"/>
      <c r="S373" s="105"/>
      <c r="T373" s="105"/>
      <c r="U373" s="105"/>
      <c r="V373" s="105"/>
      <c r="W373" s="105"/>
      <c r="X373" s="105"/>
      <c r="Y373" s="105"/>
      <c r="Z373" s="105"/>
      <c r="AA373" s="105"/>
      <c r="AB373" s="105"/>
      <c r="AC373" s="105"/>
      <c r="AD373" s="105"/>
      <c r="AE373" s="105"/>
      <c r="AF373" s="105"/>
    </row>
    <row r="374" spans="1:32" x14ac:dyDescent="0.25">
      <c r="A374" s="105"/>
      <c r="B374" s="105"/>
      <c r="C374" s="105"/>
      <c r="D374" s="105"/>
      <c r="E374" s="105"/>
      <c r="F374" s="105"/>
      <c r="G374" s="105"/>
      <c r="H374" s="105"/>
      <c r="I374" s="105"/>
      <c r="J374" s="105"/>
      <c r="K374" s="105"/>
      <c r="L374" s="105"/>
      <c r="M374" s="105"/>
      <c r="N374" s="105"/>
      <c r="O374" s="105"/>
      <c r="P374" s="105"/>
      <c r="Q374" s="105"/>
      <c r="R374" s="105"/>
      <c r="S374" s="105"/>
      <c r="T374" s="105"/>
      <c r="U374" s="105"/>
      <c r="V374" s="105"/>
      <c r="W374" s="105"/>
      <c r="X374" s="105"/>
      <c r="Y374" s="105"/>
      <c r="Z374" s="105"/>
      <c r="AA374" s="105"/>
      <c r="AB374" s="105"/>
      <c r="AC374" s="105"/>
      <c r="AD374" s="105"/>
      <c r="AE374" s="105"/>
      <c r="AF374" s="105"/>
    </row>
    <row r="375" spans="1:32" x14ac:dyDescent="0.25">
      <c r="A375" s="105"/>
      <c r="B375" s="105"/>
      <c r="C375" s="105"/>
      <c r="D375" s="105"/>
      <c r="E375" s="105"/>
      <c r="F375" s="105"/>
      <c r="G375" s="105"/>
      <c r="H375" s="105"/>
      <c r="I375" s="105"/>
      <c r="J375" s="105"/>
      <c r="K375" s="105"/>
      <c r="L375" s="105"/>
      <c r="M375" s="105"/>
      <c r="N375" s="105"/>
      <c r="O375" s="105"/>
      <c r="P375" s="105"/>
      <c r="Q375" s="105"/>
      <c r="R375" s="105"/>
      <c r="S375" s="105"/>
      <c r="T375" s="105"/>
      <c r="U375" s="105"/>
      <c r="V375" s="105"/>
      <c r="W375" s="105"/>
      <c r="X375" s="105"/>
      <c r="Y375" s="105"/>
      <c r="Z375" s="105"/>
      <c r="AA375" s="105"/>
      <c r="AB375" s="105"/>
      <c r="AC375" s="105"/>
      <c r="AD375" s="105"/>
      <c r="AE375" s="105"/>
      <c r="AF375" s="105"/>
    </row>
    <row r="376" spans="1:32" x14ac:dyDescent="0.25">
      <c r="A376" s="105"/>
      <c r="B376" s="105"/>
      <c r="C376" s="105"/>
      <c r="D376" s="105"/>
      <c r="E376" s="105"/>
      <c r="F376" s="105"/>
      <c r="G376" s="105"/>
      <c r="H376" s="105"/>
      <c r="I376" s="105"/>
      <c r="J376" s="105"/>
      <c r="K376" s="105"/>
      <c r="L376" s="105"/>
      <c r="M376" s="105"/>
      <c r="N376" s="105"/>
      <c r="O376" s="105"/>
      <c r="P376" s="105"/>
      <c r="Q376" s="105"/>
      <c r="R376" s="105"/>
      <c r="S376" s="105"/>
      <c r="T376" s="105"/>
      <c r="U376" s="105"/>
      <c r="V376" s="105"/>
      <c r="W376" s="105"/>
      <c r="X376" s="105"/>
      <c r="Y376" s="105"/>
      <c r="Z376" s="105"/>
      <c r="AA376" s="105"/>
      <c r="AB376" s="105"/>
      <c r="AC376" s="105"/>
      <c r="AD376" s="105"/>
      <c r="AE376" s="105"/>
      <c r="AF376" s="105"/>
    </row>
    <row r="377" spans="1:32" x14ac:dyDescent="0.25">
      <c r="A377" s="105"/>
      <c r="B377" s="105"/>
      <c r="C377" s="105"/>
      <c r="D377" s="105"/>
      <c r="E377" s="105"/>
      <c r="F377" s="105"/>
      <c r="G377" s="105"/>
      <c r="H377" s="105"/>
      <c r="I377" s="105"/>
      <c r="J377" s="105"/>
      <c r="K377" s="105"/>
      <c r="L377" s="105"/>
      <c r="M377" s="105"/>
      <c r="N377" s="105"/>
      <c r="O377" s="105"/>
      <c r="P377" s="105"/>
      <c r="Q377" s="105"/>
      <c r="R377" s="105"/>
      <c r="S377" s="105"/>
      <c r="T377" s="105"/>
      <c r="U377" s="105"/>
      <c r="V377" s="105"/>
      <c r="W377" s="105"/>
      <c r="X377" s="105"/>
      <c r="Y377" s="105"/>
      <c r="Z377" s="105"/>
      <c r="AA377" s="105"/>
      <c r="AB377" s="105"/>
      <c r="AC377" s="105"/>
      <c r="AD377" s="105"/>
      <c r="AE377" s="105"/>
      <c r="AF377" s="105"/>
    </row>
    <row r="378" spans="1:32" x14ac:dyDescent="0.25">
      <c r="A378" s="105"/>
      <c r="B378" s="105"/>
      <c r="C378" s="105"/>
      <c r="D378" s="105"/>
      <c r="E378" s="105"/>
      <c r="F378" s="105"/>
      <c r="G378" s="105"/>
      <c r="H378" s="105"/>
      <c r="I378" s="105"/>
      <c r="J378" s="105"/>
      <c r="K378" s="105"/>
      <c r="L378" s="105"/>
      <c r="M378" s="105"/>
      <c r="N378" s="105"/>
      <c r="O378" s="105"/>
      <c r="P378" s="105"/>
      <c r="Q378" s="105"/>
      <c r="R378" s="105"/>
      <c r="S378" s="105"/>
      <c r="T378" s="105"/>
      <c r="U378" s="105"/>
      <c r="V378" s="105"/>
      <c r="W378" s="105"/>
      <c r="X378" s="105"/>
      <c r="Y378" s="105"/>
      <c r="Z378" s="105"/>
      <c r="AA378" s="105"/>
      <c r="AB378" s="105"/>
      <c r="AC378" s="105"/>
      <c r="AD378" s="105"/>
      <c r="AE378" s="105"/>
      <c r="AF378" s="105"/>
    </row>
    <row r="379" spans="1:32" x14ac:dyDescent="0.25">
      <c r="A379" s="105"/>
      <c r="B379" s="105"/>
      <c r="C379" s="105"/>
      <c r="D379" s="105"/>
      <c r="E379" s="105"/>
      <c r="F379" s="105"/>
      <c r="G379" s="105"/>
      <c r="H379" s="105"/>
      <c r="I379" s="105"/>
      <c r="J379" s="105"/>
      <c r="K379" s="105"/>
      <c r="L379" s="105"/>
      <c r="M379" s="105"/>
      <c r="N379" s="105"/>
      <c r="O379" s="105"/>
      <c r="P379" s="105"/>
      <c r="Q379" s="105"/>
      <c r="R379" s="105"/>
      <c r="S379" s="105"/>
      <c r="T379" s="105"/>
      <c r="U379" s="105"/>
      <c r="V379" s="105"/>
      <c r="W379" s="105"/>
      <c r="X379" s="105"/>
      <c r="Y379" s="105"/>
      <c r="Z379" s="105"/>
      <c r="AA379" s="105"/>
      <c r="AB379" s="105"/>
      <c r="AC379" s="105"/>
      <c r="AD379" s="105"/>
      <c r="AE379" s="105"/>
      <c r="AF379" s="105"/>
    </row>
    <row r="380" spans="1:32" x14ac:dyDescent="0.25">
      <c r="A380" s="105"/>
      <c r="B380" s="105"/>
      <c r="C380" s="105"/>
      <c r="D380" s="105"/>
      <c r="E380" s="105"/>
      <c r="F380" s="105"/>
      <c r="G380" s="105"/>
      <c r="H380" s="105"/>
      <c r="I380" s="105"/>
      <c r="J380" s="105"/>
      <c r="K380" s="105"/>
      <c r="L380" s="105"/>
      <c r="M380" s="105"/>
      <c r="N380" s="105"/>
      <c r="O380" s="105"/>
      <c r="P380" s="105"/>
      <c r="Q380" s="105"/>
      <c r="R380" s="105"/>
      <c r="S380" s="105"/>
      <c r="T380" s="105"/>
      <c r="U380" s="105"/>
      <c r="V380" s="105"/>
      <c r="W380" s="105"/>
      <c r="X380" s="105"/>
      <c r="Y380" s="105"/>
      <c r="Z380" s="105"/>
      <c r="AA380" s="105"/>
      <c r="AB380" s="105"/>
      <c r="AC380" s="105"/>
      <c r="AD380" s="105"/>
      <c r="AE380" s="105"/>
      <c r="AF380" s="105"/>
    </row>
    <row r="381" spans="1:32" x14ac:dyDescent="0.25">
      <c r="A381" s="105"/>
      <c r="B381" s="105"/>
      <c r="C381" s="105"/>
      <c r="D381" s="105"/>
      <c r="E381" s="105"/>
      <c r="F381" s="105"/>
      <c r="G381" s="105"/>
      <c r="H381" s="105"/>
      <c r="I381" s="105"/>
      <c r="J381" s="105"/>
      <c r="K381" s="105"/>
      <c r="L381" s="105"/>
      <c r="M381" s="105"/>
      <c r="N381" s="105"/>
      <c r="O381" s="105"/>
      <c r="P381" s="105"/>
      <c r="Q381" s="105"/>
      <c r="R381" s="105"/>
      <c r="S381" s="105"/>
      <c r="T381" s="105"/>
      <c r="U381" s="105"/>
      <c r="V381" s="105"/>
      <c r="W381" s="105"/>
      <c r="X381" s="105"/>
      <c r="Y381" s="105"/>
      <c r="Z381" s="105"/>
      <c r="AA381" s="105"/>
      <c r="AB381" s="105"/>
      <c r="AC381" s="105"/>
      <c r="AD381" s="105"/>
      <c r="AE381" s="105"/>
      <c r="AF381" s="105"/>
    </row>
    <row r="382" spans="1:32" x14ac:dyDescent="0.25">
      <c r="A382" s="105"/>
      <c r="B382" s="105"/>
      <c r="C382" s="105"/>
      <c r="D382" s="105"/>
      <c r="E382" s="105"/>
      <c r="F382" s="105"/>
      <c r="G382" s="105"/>
      <c r="H382" s="105"/>
      <c r="I382" s="105"/>
      <c r="J382" s="105"/>
      <c r="K382" s="105"/>
      <c r="L382" s="105"/>
      <c r="M382" s="105"/>
      <c r="N382" s="105"/>
      <c r="O382" s="105"/>
      <c r="P382" s="105"/>
      <c r="Q382" s="105"/>
      <c r="R382" s="105"/>
      <c r="S382" s="105"/>
      <c r="T382" s="105"/>
      <c r="U382" s="105"/>
      <c r="V382" s="105"/>
      <c r="W382" s="105"/>
      <c r="X382" s="105"/>
      <c r="Y382" s="105"/>
      <c r="Z382" s="105"/>
      <c r="AA382" s="105"/>
      <c r="AB382" s="105"/>
      <c r="AC382" s="105"/>
      <c r="AD382" s="105"/>
      <c r="AE382" s="105"/>
      <c r="AF382" s="105"/>
    </row>
    <row r="383" spans="1:32" x14ac:dyDescent="0.25">
      <c r="A383" s="105"/>
      <c r="B383" s="105"/>
      <c r="C383" s="105"/>
      <c r="D383" s="105"/>
      <c r="E383" s="105"/>
      <c r="F383" s="105"/>
      <c r="G383" s="105"/>
      <c r="H383" s="105"/>
      <c r="I383" s="105"/>
      <c r="J383" s="105"/>
      <c r="K383" s="105"/>
      <c r="L383" s="105"/>
      <c r="M383" s="105"/>
      <c r="N383" s="105"/>
      <c r="O383" s="105"/>
      <c r="P383" s="105"/>
      <c r="Q383" s="105"/>
      <c r="R383" s="105"/>
      <c r="S383" s="105"/>
      <c r="T383" s="105"/>
      <c r="U383" s="105"/>
      <c r="V383" s="105"/>
      <c r="W383" s="105"/>
      <c r="X383" s="105"/>
      <c r="Y383" s="105"/>
      <c r="Z383" s="105"/>
      <c r="AA383" s="105"/>
      <c r="AB383" s="105"/>
      <c r="AC383" s="105"/>
      <c r="AD383" s="105"/>
      <c r="AE383" s="105"/>
      <c r="AF383" s="105"/>
    </row>
    <row r="384" spans="1:32" x14ac:dyDescent="0.25">
      <c r="A384" s="105"/>
      <c r="B384" s="105"/>
      <c r="C384" s="105"/>
      <c r="D384" s="105"/>
      <c r="E384" s="105"/>
      <c r="F384" s="105"/>
      <c r="G384" s="105"/>
      <c r="H384" s="105"/>
      <c r="I384" s="105"/>
      <c r="J384" s="105"/>
      <c r="K384" s="105"/>
      <c r="L384" s="105"/>
      <c r="M384" s="105"/>
      <c r="N384" s="105"/>
      <c r="O384" s="105"/>
      <c r="P384" s="105"/>
      <c r="Q384" s="105"/>
      <c r="R384" s="105"/>
      <c r="S384" s="105"/>
      <c r="T384" s="105"/>
      <c r="U384" s="105"/>
      <c r="V384" s="105"/>
      <c r="W384" s="105"/>
      <c r="X384" s="105"/>
      <c r="Y384" s="105"/>
      <c r="Z384" s="105"/>
      <c r="AA384" s="105"/>
      <c r="AB384" s="105"/>
      <c r="AC384" s="105"/>
      <c r="AD384" s="105"/>
      <c r="AE384" s="105"/>
      <c r="AF384" s="105"/>
    </row>
    <row r="385" spans="1:32" x14ac:dyDescent="0.25">
      <c r="A385" s="105"/>
      <c r="B385" s="105"/>
      <c r="C385" s="105"/>
      <c r="D385" s="105"/>
      <c r="E385" s="105"/>
      <c r="F385" s="105"/>
      <c r="G385" s="105"/>
      <c r="H385" s="105"/>
      <c r="I385" s="105"/>
      <c r="J385" s="105"/>
      <c r="K385" s="105"/>
      <c r="L385" s="105"/>
      <c r="M385" s="105"/>
      <c r="N385" s="105"/>
      <c r="O385" s="105"/>
      <c r="P385" s="105"/>
      <c r="Q385" s="105"/>
      <c r="R385" s="105"/>
      <c r="S385" s="105"/>
      <c r="T385" s="105"/>
      <c r="U385" s="105"/>
      <c r="V385" s="105"/>
      <c r="W385" s="105"/>
      <c r="X385" s="105"/>
      <c r="Y385" s="105"/>
      <c r="Z385" s="105"/>
      <c r="AA385" s="105"/>
      <c r="AB385" s="105"/>
      <c r="AC385" s="105"/>
      <c r="AD385" s="105"/>
      <c r="AE385" s="105"/>
      <c r="AF385" s="105"/>
    </row>
    <row r="386" spans="1:32" x14ac:dyDescent="0.25">
      <c r="A386" s="105"/>
      <c r="B386" s="105"/>
      <c r="C386" s="105"/>
      <c r="D386" s="105"/>
      <c r="E386" s="105"/>
      <c r="F386" s="105"/>
      <c r="G386" s="105"/>
      <c r="H386" s="105"/>
      <c r="I386" s="105"/>
      <c r="J386" s="105"/>
      <c r="K386" s="105"/>
      <c r="L386" s="105"/>
      <c r="M386" s="105"/>
      <c r="N386" s="105"/>
      <c r="O386" s="105"/>
      <c r="P386" s="105"/>
      <c r="Q386" s="105"/>
      <c r="R386" s="105"/>
      <c r="S386" s="105"/>
      <c r="T386" s="105"/>
      <c r="U386" s="105"/>
      <c r="V386" s="105"/>
      <c r="W386" s="105"/>
      <c r="X386" s="105"/>
      <c r="Y386" s="105"/>
      <c r="Z386" s="105"/>
      <c r="AA386" s="105"/>
      <c r="AB386" s="105"/>
      <c r="AC386" s="105"/>
      <c r="AD386" s="105"/>
      <c r="AE386" s="105"/>
      <c r="AF386" s="105"/>
    </row>
    <row r="387" spans="1:32" x14ac:dyDescent="0.25">
      <c r="A387" s="105"/>
      <c r="B387" s="105"/>
      <c r="C387" s="105"/>
      <c r="D387" s="105"/>
      <c r="E387" s="105"/>
      <c r="F387" s="105"/>
      <c r="G387" s="105"/>
      <c r="H387" s="105"/>
      <c r="I387" s="105"/>
      <c r="J387" s="105"/>
      <c r="K387" s="105"/>
      <c r="L387" s="105"/>
      <c r="M387" s="105"/>
      <c r="N387" s="105"/>
      <c r="O387" s="105"/>
      <c r="P387" s="105"/>
      <c r="Q387" s="105"/>
      <c r="R387" s="105"/>
      <c r="S387" s="105"/>
      <c r="T387" s="105"/>
      <c r="U387" s="105"/>
      <c r="V387" s="105"/>
      <c r="W387" s="105"/>
      <c r="X387" s="105"/>
      <c r="Y387" s="105"/>
      <c r="Z387" s="105"/>
      <c r="AA387" s="105"/>
      <c r="AB387" s="105"/>
      <c r="AC387" s="105"/>
      <c r="AD387" s="105"/>
      <c r="AE387" s="105"/>
      <c r="AF387" s="105"/>
    </row>
    <row r="388" spans="1:32" x14ac:dyDescent="0.25">
      <c r="A388" s="105"/>
      <c r="B388" s="105"/>
      <c r="C388" s="105"/>
      <c r="D388" s="105"/>
      <c r="E388" s="105"/>
      <c r="F388" s="105"/>
      <c r="G388" s="105"/>
      <c r="H388" s="105"/>
      <c r="I388" s="105"/>
      <c r="J388" s="105"/>
      <c r="K388" s="105"/>
      <c r="L388" s="105"/>
      <c r="M388" s="105"/>
      <c r="N388" s="105"/>
      <c r="O388" s="105"/>
      <c r="P388" s="105"/>
      <c r="Q388" s="105"/>
      <c r="R388" s="105"/>
      <c r="S388" s="105"/>
      <c r="T388" s="105"/>
      <c r="U388" s="105"/>
      <c r="V388" s="105"/>
      <c r="W388" s="105"/>
      <c r="X388" s="105"/>
      <c r="Y388" s="105"/>
      <c r="Z388" s="105"/>
      <c r="AA388" s="105"/>
      <c r="AB388" s="105"/>
      <c r="AC388" s="105"/>
      <c r="AD388" s="105"/>
      <c r="AE388" s="105"/>
      <c r="AF388" s="105"/>
    </row>
    <row r="389" spans="1:32" x14ac:dyDescent="0.25">
      <c r="A389" s="105"/>
      <c r="B389" s="105"/>
      <c r="C389" s="105"/>
      <c r="D389" s="105"/>
      <c r="E389" s="105"/>
      <c r="F389" s="105"/>
      <c r="G389" s="105"/>
      <c r="H389" s="105"/>
      <c r="I389" s="105"/>
      <c r="J389" s="105"/>
      <c r="K389" s="105"/>
      <c r="L389" s="105"/>
      <c r="M389" s="105"/>
      <c r="N389" s="105"/>
      <c r="O389" s="105"/>
      <c r="P389" s="105"/>
      <c r="Q389" s="105"/>
      <c r="R389" s="105"/>
      <c r="S389" s="105"/>
      <c r="T389" s="105"/>
      <c r="U389" s="105"/>
      <c r="V389" s="105"/>
      <c r="W389" s="105"/>
      <c r="X389" s="105"/>
      <c r="Y389" s="105"/>
      <c r="Z389" s="105"/>
      <c r="AA389" s="105"/>
      <c r="AB389" s="105"/>
      <c r="AC389" s="105"/>
      <c r="AD389" s="105"/>
      <c r="AE389" s="105"/>
      <c r="AF389" s="105"/>
    </row>
    <row r="390" spans="1:32" x14ac:dyDescent="0.25">
      <c r="A390" s="105"/>
      <c r="B390" s="105"/>
      <c r="C390" s="105"/>
      <c r="D390" s="105"/>
      <c r="E390" s="105"/>
      <c r="F390" s="105"/>
      <c r="G390" s="105"/>
      <c r="H390" s="105"/>
      <c r="I390" s="105"/>
      <c r="J390" s="105"/>
      <c r="K390" s="105"/>
      <c r="L390" s="105"/>
      <c r="M390" s="105"/>
      <c r="N390" s="105"/>
      <c r="O390" s="105"/>
      <c r="P390" s="105"/>
      <c r="Q390" s="105"/>
      <c r="R390" s="105"/>
      <c r="S390" s="105"/>
      <c r="T390" s="105"/>
      <c r="U390" s="105"/>
      <c r="V390" s="105"/>
      <c r="W390" s="105"/>
      <c r="X390" s="105"/>
      <c r="Y390" s="105"/>
      <c r="Z390" s="105"/>
      <c r="AA390" s="105"/>
      <c r="AB390" s="105"/>
      <c r="AC390" s="105"/>
      <c r="AD390" s="105"/>
      <c r="AE390" s="105"/>
      <c r="AF390" s="105"/>
    </row>
    <row r="391" spans="1:32" x14ac:dyDescent="0.25">
      <c r="A391" s="105"/>
      <c r="B391" s="105"/>
      <c r="C391" s="105"/>
      <c r="D391" s="105"/>
      <c r="E391" s="105"/>
      <c r="F391" s="105"/>
      <c r="G391" s="105"/>
      <c r="H391" s="105"/>
      <c r="I391" s="105"/>
      <c r="J391" s="105"/>
      <c r="K391" s="105"/>
      <c r="L391" s="105"/>
      <c r="M391" s="105"/>
      <c r="N391" s="105"/>
      <c r="O391" s="105"/>
      <c r="P391" s="105"/>
      <c r="Q391" s="105"/>
      <c r="R391" s="105"/>
      <c r="S391" s="105"/>
      <c r="T391" s="105"/>
      <c r="U391" s="105"/>
      <c r="V391" s="105"/>
      <c r="W391" s="105"/>
      <c r="X391" s="105"/>
      <c r="Y391" s="105"/>
      <c r="Z391" s="105"/>
      <c r="AA391" s="105"/>
      <c r="AB391" s="105"/>
      <c r="AC391" s="105"/>
      <c r="AD391" s="105"/>
      <c r="AE391" s="105"/>
      <c r="AF391" s="105"/>
    </row>
    <row r="392" spans="1:32" x14ac:dyDescent="0.25">
      <c r="A392" s="105"/>
      <c r="B392" s="105"/>
      <c r="C392" s="105"/>
      <c r="D392" s="105"/>
      <c r="E392" s="105"/>
      <c r="F392" s="105"/>
      <c r="G392" s="105"/>
      <c r="H392" s="105"/>
      <c r="I392" s="105"/>
      <c r="J392" s="105"/>
      <c r="K392" s="105"/>
      <c r="L392" s="105"/>
      <c r="M392" s="105"/>
      <c r="N392" s="105"/>
      <c r="O392" s="105"/>
      <c r="P392" s="105"/>
      <c r="Q392" s="105"/>
      <c r="R392" s="105"/>
      <c r="S392" s="105"/>
      <c r="T392" s="105"/>
      <c r="U392" s="105"/>
      <c r="V392" s="105"/>
      <c r="W392" s="105"/>
      <c r="X392" s="105"/>
      <c r="Y392" s="105"/>
      <c r="Z392" s="105"/>
      <c r="AA392" s="105"/>
      <c r="AB392" s="105"/>
      <c r="AC392" s="105"/>
      <c r="AD392" s="105"/>
      <c r="AE392" s="105"/>
      <c r="AF392" s="105"/>
    </row>
    <row r="393" spans="1:32" x14ac:dyDescent="0.25">
      <c r="A393" s="105"/>
      <c r="B393" s="105"/>
      <c r="C393" s="105"/>
      <c r="D393" s="105"/>
      <c r="E393" s="105"/>
      <c r="F393" s="105"/>
      <c r="G393" s="105"/>
      <c r="H393" s="105"/>
      <c r="I393" s="105"/>
      <c r="J393" s="105"/>
      <c r="K393" s="105"/>
      <c r="L393" s="105"/>
      <c r="M393" s="105"/>
      <c r="N393" s="105"/>
      <c r="O393" s="105"/>
      <c r="P393" s="105"/>
      <c r="Q393" s="105"/>
      <c r="R393" s="105"/>
      <c r="S393" s="105"/>
      <c r="T393" s="105"/>
      <c r="U393" s="105"/>
      <c r="V393" s="105"/>
      <c r="W393" s="105"/>
      <c r="X393" s="105"/>
      <c r="Y393" s="105"/>
      <c r="Z393" s="105"/>
      <c r="AA393" s="105"/>
      <c r="AB393" s="105"/>
      <c r="AC393" s="105"/>
      <c r="AD393" s="105"/>
      <c r="AE393" s="105"/>
      <c r="AF393" s="105"/>
    </row>
    <row r="394" spans="1:32" x14ac:dyDescent="0.25">
      <c r="A394" s="105"/>
      <c r="B394" s="105"/>
      <c r="C394" s="105"/>
      <c r="D394" s="105"/>
      <c r="E394" s="105"/>
      <c r="F394" s="105"/>
      <c r="G394" s="105"/>
      <c r="H394" s="105"/>
      <c r="I394" s="105"/>
      <c r="J394" s="105"/>
      <c r="K394" s="105"/>
      <c r="L394" s="105"/>
      <c r="M394" s="105"/>
      <c r="N394" s="105"/>
      <c r="O394" s="105"/>
      <c r="P394" s="105"/>
      <c r="Q394" s="105"/>
      <c r="R394" s="105"/>
      <c r="S394" s="105"/>
      <c r="T394" s="105"/>
      <c r="U394" s="105"/>
      <c r="V394" s="105"/>
      <c r="W394" s="105"/>
      <c r="X394" s="105"/>
      <c r="Y394" s="105"/>
      <c r="Z394" s="105"/>
      <c r="AA394" s="105"/>
      <c r="AB394" s="105"/>
      <c r="AC394" s="105"/>
      <c r="AD394" s="105"/>
      <c r="AE394" s="105"/>
      <c r="AF394" s="105"/>
    </row>
    <row r="395" spans="1:32" x14ac:dyDescent="0.25">
      <c r="A395" s="105"/>
      <c r="B395" s="105"/>
      <c r="C395" s="105"/>
      <c r="D395" s="105"/>
      <c r="E395" s="105"/>
      <c r="F395" s="105"/>
      <c r="G395" s="105"/>
      <c r="H395" s="105"/>
      <c r="I395" s="105"/>
      <c r="J395" s="105"/>
      <c r="K395" s="105"/>
      <c r="L395" s="105"/>
      <c r="M395" s="105"/>
      <c r="N395" s="105"/>
      <c r="O395" s="105"/>
      <c r="P395" s="105"/>
      <c r="Q395" s="105"/>
      <c r="R395" s="105"/>
      <c r="S395" s="105"/>
      <c r="T395" s="105"/>
      <c r="U395" s="105"/>
      <c r="V395" s="105"/>
      <c r="W395" s="105"/>
      <c r="X395" s="105"/>
      <c r="Y395" s="105"/>
      <c r="Z395" s="105"/>
      <c r="AA395" s="105"/>
      <c r="AB395" s="105"/>
      <c r="AC395" s="105"/>
      <c r="AD395" s="105"/>
      <c r="AE395" s="105"/>
      <c r="AF395" s="105"/>
    </row>
    <row r="396" spans="1:32" x14ac:dyDescent="0.25">
      <c r="A396" s="105"/>
      <c r="B396" s="105"/>
      <c r="C396" s="105"/>
      <c r="D396" s="105"/>
      <c r="E396" s="105"/>
      <c r="F396" s="105"/>
      <c r="G396" s="105"/>
      <c r="H396" s="105"/>
      <c r="I396" s="105"/>
      <c r="J396" s="105"/>
      <c r="K396" s="105"/>
      <c r="L396" s="105"/>
      <c r="M396" s="105"/>
      <c r="N396" s="105"/>
      <c r="O396" s="105"/>
      <c r="P396" s="105"/>
      <c r="Q396" s="105"/>
      <c r="R396" s="105"/>
      <c r="S396" s="105"/>
      <c r="T396" s="105"/>
      <c r="U396" s="105"/>
      <c r="V396" s="105"/>
      <c r="W396" s="105"/>
      <c r="X396" s="105"/>
      <c r="Y396" s="105"/>
      <c r="Z396" s="105"/>
      <c r="AA396" s="105"/>
      <c r="AB396" s="105"/>
      <c r="AC396" s="105"/>
      <c r="AD396" s="105"/>
      <c r="AE396" s="105"/>
      <c r="AF396" s="105"/>
    </row>
    <row r="397" spans="1:32" x14ac:dyDescent="0.25">
      <c r="A397" s="105"/>
      <c r="B397" s="105"/>
      <c r="C397" s="105"/>
      <c r="D397" s="105"/>
      <c r="E397" s="105"/>
      <c r="F397" s="105"/>
      <c r="G397" s="105"/>
      <c r="H397" s="105"/>
      <c r="I397" s="105"/>
      <c r="J397" s="105"/>
      <c r="K397" s="105"/>
      <c r="L397" s="105"/>
      <c r="M397" s="105"/>
      <c r="N397" s="105"/>
      <c r="O397" s="105"/>
      <c r="P397" s="105"/>
      <c r="Q397" s="105"/>
      <c r="R397" s="105"/>
      <c r="S397" s="105"/>
      <c r="T397" s="105"/>
      <c r="U397" s="105"/>
      <c r="V397" s="105"/>
      <c r="W397" s="105"/>
      <c r="X397" s="105"/>
      <c r="Y397" s="105"/>
      <c r="Z397" s="105"/>
      <c r="AA397" s="105"/>
      <c r="AB397" s="105"/>
      <c r="AC397" s="105"/>
      <c r="AD397" s="105"/>
      <c r="AE397" s="105"/>
      <c r="AF397" s="105"/>
    </row>
    <row r="398" spans="1:32" x14ac:dyDescent="0.25">
      <c r="A398" s="105"/>
      <c r="B398" s="105"/>
      <c r="C398" s="105"/>
      <c r="D398" s="105"/>
      <c r="E398" s="105"/>
      <c r="F398" s="105"/>
      <c r="G398" s="105"/>
      <c r="H398" s="105"/>
      <c r="I398" s="105"/>
      <c r="J398" s="105"/>
      <c r="K398" s="105"/>
      <c r="L398" s="105"/>
      <c r="M398" s="105"/>
      <c r="N398" s="105"/>
      <c r="O398" s="105"/>
      <c r="P398" s="105"/>
      <c r="Q398" s="105"/>
      <c r="R398" s="105"/>
      <c r="S398" s="105"/>
      <c r="T398" s="105"/>
      <c r="U398" s="105"/>
      <c r="V398" s="105"/>
      <c r="W398" s="105"/>
      <c r="X398" s="105"/>
      <c r="Y398" s="105"/>
      <c r="Z398" s="105"/>
      <c r="AA398" s="105"/>
      <c r="AB398" s="105"/>
      <c r="AC398" s="105"/>
      <c r="AD398" s="105"/>
      <c r="AE398" s="105"/>
      <c r="AF398" s="105"/>
    </row>
    <row r="399" spans="1:32" x14ac:dyDescent="0.25">
      <c r="A399" s="105"/>
      <c r="B399" s="105"/>
      <c r="C399" s="105"/>
      <c r="D399" s="105"/>
      <c r="E399" s="105"/>
      <c r="F399" s="105"/>
      <c r="G399" s="105"/>
      <c r="H399" s="105"/>
      <c r="I399" s="105"/>
      <c r="J399" s="105"/>
      <c r="K399" s="105"/>
      <c r="L399" s="105"/>
      <c r="M399" s="105"/>
      <c r="N399" s="105"/>
      <c r="O399" s="105"/>
      <c r="P399" s="105"/>
      <c r="Q399" s="105"/>
      <c r="R399" s="105"/>
      <c r="S399" s="105"/>
      <c r="T399" s="105"/>
      <c r="U399" s="105"/>
      <c r="V399" s="105"/>
      <c r="W399" s="105"/>
      <c r="X399" s="105"/>
      <c r="Y399" s="105"/>
      <c r="Z399" s="105"/>
      <c r="AA399" s="105"/>
      <c r="AB399" s="105"/>
      <c r="AC399" s="105"/>
      <c r="AD399" s="105"/>
      <c r="AE399" s="105"/>
      <c r="AF399" s="105"/>
    </row>
    <row r="400" spans="1:32" x14ac:dyDescent="0.25">
      <c r="A400" s="105"/>
      <c r="B400" s="105"/>
      <c r="C400" s="105"/>
      <c r="D400" s="105"/>
      <c r="E400" s="105"/>
      <c r="F400" s="105"/>
      <c r="G400" s="105"/>
      <c r="H400" s="105"/>
      <c r="I400" s="105"/>
      <c r="J400" s="105"/>
      <c r="K400" s="105"/>
      <c r="L400" s="105"/>
      <c r="M400" s="105"/>
      <c r="N400" s="105"/>
      <c r="O400" s="105"/>
      <c r="P400" s="105"/>
      <c r="Q400" s="105"/>
      <c r="R400" s="105"/>
      <c r="S400" s="105"/>
      <c r="T400" s="105"/>
      <c r="U400" s="105"/>
      <c r="V400" s="105"/>
      <c r="W400" s="105"/>
      <c r="X400" s="105"/>
      <c r="Y400" s="105"/>
      <c r="Z400" s="105"/>
      <c r="AA400" s="105"/>
      <c r="AB400" s="105"/>
      <c r="AC400" s="105"/>
      <c r="AD400" s="105"/>
      <c r="AE400" s="105"/>
      <c r="AF400" s="105"/>
    </row>
    <row r="401" spans="1:32" x14ac:dyDescent="0.25">
      <c r="A401" s="105"/>
      <c r="B401" s="105"/>
      <c r="C401" s="105"/>
      <c r="D401" s="105"/>
      <c r="E401" s="105"/>
      <c r="F401" s="105"/>
      <c r="G401" s="105"/>
      <c r="H401" s="105"/>
      <c r="I401" s="105"/>
      <c r="J401" s="105"/>
      <c r="K401" s="105"/>
      <c r="L401" s="105"/>
      <c r="M401" s="105"/>
      <c r="N401" s="105"/>
      <c r="O401" s="105"/>
      <c r="P401" s="105"/>
      <c r="Q401" s="105"/>
      <c r="R401" s="105"/>
      <c r="S401" s="105"/>
      <c r="T401" s="105"/>
      <c r="U401" s="105"/>
      <c r="V401" s="105"/>
      <c r="W401" s="105"/>
      <c r="X401" s="105"/>
      <c r="Y401" s="105"/>
      <c r="Z401" s="105"/>
      <c r="AA401" s="105"/>
      <c r="AB401" s="105"/>
      <c r="AC401" s="105"/>
      <c r="AD401" s="105"/>
      <c r="AE401" s="105"/>
      <c r="AF401" s="105"/>
    </row>
    <row r="402" spans="1:32" x14ac:dyDescent="0.25">
      <c r="A402" s="105"/>
      <c r="B402" s="105"/>
      <c r="C402" s="105"/>
      <c r="D402" s="105"/>
      <c r="E402" s="105"/>
      <c r="F402" s="105"/>
      <c r="G402" s="105"/>
      <c r="H402" s="105"/>
      <c r="I402" s="105"/>
      <c r="J402" s="105"/>
      <c r="K402" s="105"/>
      <c r="L402" s="105"/>
      <c r="M402" s="105"/>
      <c r="N402" s="105"/>
      <c r="O402" s="105"/>
      <c r="P402" s="105"/>
      <c r="Q402" s="105"/>
      <c r="R402" s="105"/>
      <c r="S402" s="105"/>
      <c r="T402" s="105"/>
      <c r="U402" s="105"/>
      <c r="V402" s="105"/>
      <c r="W402" s="105"/>
      <c r="X402" s="105"/>
      <c r="Y402" s="105"/>
      <c r="Z402" s="105"/>
      <c r="AA402" s="105"/>
      <c r="AB402" s="105"/>
      <c r="AC402" s="105"/>
      <c r="AD402" s="105"/>
      <c r="AE402" s="105"/>
      <c r="AF402" s="105"/>
    </row>
    <row r="403" spans="1:32" x14ac:dyDescent="0.25">
      <c r="A403" s="105"/>
      <c r="B403" s="105"/>
      <c r="C403" s="105"/>
      <c r="D403" s="105"/>
      <c r="E403" s="105"/>
      <c r="F403" s="105"/>
      <c r="G403" s="105"/>
      <c r="H403" s="105"/>
      <c r="I403" s="105"/>
      <c r="J403" s="105"/>
      <c r="K403" s="105"/>
      <c r="L403" s="105"/>
      <c r="M403" s="105"/>
      <c r="N403" s="105"/>
      <c r="O403" s="105"/>
      <c r="P403" s="105"/>
      <c r="Q403" s="105"/>
      <c r="R403" s="105"/>
      <c r="S403" s="105"/>
      <c r="T403" s="105"/>
      <c r="U403" s="105"/>
      <c r="V403" s="105"/>
      <c r="W403" s="105"/>
      <c r="X403" s="105"/>
      <c r="Y403" s="105"/>
      <c r="Z403" s="105"/>
      <c r="AA403" s="105"/>
      <c r="AB403" s="105"/>
      <c r="AC403" s="105"/>
      <c r="AD403" s="105"/>
      <c r="AE403" s="105"/>
      <c r="AF403" s="105"/>
    </row>
    <row r="404" spans="1:32" x14ac:dyDescent="0.25">
      <c r="A404" s="105"/>
      <c r="B404" s="105"/>
      <c r="C404" s="105"/>
      <c r="D404" s="105"/>
      <c r="E404" s="105"/>
      <c r="F404" s="105"/>
      <c r="G404" s="105"/>
      <c r="H404" s="105"/>
      <c r="I404" s="105"/>
      <c r="J404" s="105"/>
      <c r="K404" s="105"/>
      <c r="L404" s="105"/>
      <c r="M404" s="105"/>
      <c r="N404" s="105"/>
      <c r="O404" s="105"/>
      <c r="P404" s="105"/>
      <c r="Q404" s="105"/>
      <c r="R404" s="105"/>
      <c r="S404" s="105"/>
      <c r="T404" s="105"/>
      <c r="U404" s="105"/>
      <c r="V404" s="105"/>
      <c r="W404" s="105"/>
      <c r="X404" s="105"/>
      <c r="Y404" s="105"/>
      <c r="Z404" s="105"/>
      <c r="AA404" s="105"/>
      <c r="AB404" s="105"/>
      <c r="AC404" s="105"/>
      <c r="AD404" s="105"/>
      <c r="AE404" s="105"/>
      <c r="AF404" s="105"/>
    </row>
    <row r="405" spans="1:32" x14ac:dyDescent="0.25">
      <c r="A405" s="105"/>
      <c r="B405" s="105"/>
      <c r="C405" s="105"/>
      <c r="D405" s="105"/>
      <c r="E405" s="105"/>
      <c r="F405" s="105"/>
      <c r="G405" s="105"/>
      <c r="H405" s="105"/>
      <c r="I405" s="105"/>
      <c r="J405" s="105"/>
      <c r="K405" s="105"/>
      <c r="L405" s="105"/>
      <c r="M405" s="105"/>
      <c r="N405" s="105"/>
      <c r="O405" s="105"/>
      <c r="P405" s="105"/>
      <c r="Q405" s="105"/>
      <c r="R405" s="105"/>
      <c r="S405" s="105"/>
      <c r="T405" s="105"/>
      <c r="U405" s="105"/>
      <c r="V405" s="105"/>
      <c r="W405" s="105"/>
      <c r="X405" s="105"/>
      <c r="Y405" s="105"/>
      <c r="Z405" s="105"/>
      <c r="AA405" s="105"/>
      <c r="AB405" s="105"/>
      <c r="AC405" s="105"/>
      <c r="AD405" s="105"/>
      <c r="AE405" s="105"/>
      <c r="AF405" s="105"/>
    </row>
    <row r="406" spans="1:32" x14ac:dyDescent="0.25">
      <c r="A406" s="105"/>
      <c r="B406" s="105"/>
      <c r="C406" s="105"/>
      <c r="D406" s="105"/>
      <c r="E406" s="105"/>
      <c r="F406" s="105"/>
      <c r="G406" s="105"/>
      <c r="H406" s="105"/>
      <c r="I406" s="105"/>
      <c r="J406" s="105"/>
      <c r="K406" s="105"/>
      <c r="L406" s="105"/>
      <c r="M406" s="105"/>
      <c r="N406" s="105"/>
      <c r="O406" s="105"/>
      <c r="P406" s="105"/>
      <c r="Q406" s="105"/>
      <c r="R406" s="105"/>
      <c r="S406" s="105"/>
      <c r="T406" s="105"/>
      <c r="U406" s="105"/>
      <c r="V406" s="105"/>
      <c r="W406" s="105"/>
      <c r="X406" s="105"/>
      <c r="Y406" s="105"/>
      <c r="Z406" s="105"/>
      <c r="AA406" s="105"/>
      <c r="AB406" s="105"/>
      <c r="AC406" s="105"/>
      <c r="AD406" s="105"/>
      <c r="AE406" s="105"/>
      <c r="AF406" s="105"/>
    </row>
    <row r="407" spans="1:32" x14ac:dyDescent="0.25">
      <c r="A407" s="105"/>
      <c r="B407" s="105"/>
      <c r="C407" s="105"/>
      <c r="D407" s="105"/>
      <c r="E407" s="105"/>
      <c r="F407" s="105"/>
      <c r="G407" s="105"/>
      <c r="H407" s="105"/>
      <c r="I407" s="105"/>
      <c r="J407" s="105"/>
      <c r="K407" s="105"/>
      <c r="L407" s="105"/>
      <c r="M407" s="105"/>
      <c r="N407" s="105"/>
      <c r="O407" s="105"/>
      <c r="P407" s="105"/>
      <c r="Q407" s="105"/>
      <c r="R407" s="105"/>
      <c r="S407" s="105"/>
      <c r="T407" s="105"/>
      <c r="U407" s="105"/>
      <c r="V407" s="105"/>
      <c r="W407" s="105"/>
      <c r="X407" s="105"/>
      <c r="Y407" s="105"/>
      <c r="Z407" s="105"/>
      <c r="AA407" s="105"/>
      <c r="AB407" s="105"/>
      <c r="AC407" s="105"/>
      <c r="AD407" s="105"/>
      <c r="AE407" s="105"/>
      <c r="AF407" s="105"/>
    </row>
    <row r="408" spans="1:32" x14ac:dyDescent="0.25">
      <c r="A408" s="105"/>
      <c r="B408" s="105"/>
      <c r="C408" s="105"/>
      <c r="D408" s="105"/>
      <c r="E408" s="105"/>
      <c r="F408" s="105"/>
      <c r="G408" s="105"/>
      <c r="H408" s="105"/>
      <c r="I408" s="105"/>
      <c r="J408" s="105"/>
      <c r="K408" s="105"/>
      <c r="L408" s="105"/>
      <c r="M408" s="105"/>
      <c r="N408" s="105"/>
      <c r="O408" s="105"/>
      <c r="P408" s="105"/>
      <c r="Q408" s="105"/>
      <c r="R408" s="105"/>
      <c r="S408" s="105"/>
      <c r="T408" s="105"/>
      <c r="U408" s="105"/>
      <c r="V408" s="105"/>
      <c r="W408" s="105"/>
      <c r="X408" s="105"/>
      <c r="Y408" s="105"/>
      <c r="Z408" s="105"/>
      <c r="AA408" s="105"/>
      <c r="AB408" s="105"/>
      <c r="AC408" s="105"/>
      <c r="AD408" s="105"/>
      <c r="AE408" s="105"/>
      <c r="AF408" s="105"/>
    </row>
    <row r="409" spans="1:32" x14ac:dyDescent="0.25">
      <c r="A409" s="105"/>
      <c r="B409" s="105"/>
      <c r="C409" s="105"/>
      <c r="D409" s="105"/>
      <c r="E409" s="105"/>
      <c r="F409" s="105"/>
      <c r="G409" s="105"/>
      <c r="H409" s="105"/>
      <c r="I409" s="105"/>
      <c r="J409" s="105"/>
      <c r="K409" s="105"/>
      <c r="L409" s="105"/>
      <c r="M409" s="105"/>
      <c r="N409" s="105"/>
      <c r="O409" s="105"/>
      <c r="P409" s="105"/>
      <c r="Q409" s="105"/>
      <c r="R409" s="105"/>
      <c r="S409" s="105"/>
      <c r="T409" s="105"/>
      <c r="U409" s="105"/>
      <c r="V409" s="105"/>
      <c r="W409" s="105"/>
      <c r="X409" s="105"/>
      <c r="Y409" s="105"/>
      <c r="Z409" s="105"/>
      <c r="AA409" s="105"/>
      <c r="AB409" s="105"/>
      <c r="AC409" s="105"/>
      <c r="AD409" s="105"/>
      <c r="AE409" s="105"/>
      <c r="AF409" s="105"/>
    </row>
    <row r="410" spans="1:32" x14ac:dyDescent="0.25">
      <c r="A410" s="105"/>
      <c r="B410" s="105"/>
      <c r="C410" s="105"/>
      <c r="D410" s="105"/>
      <c r="E410" s="105"/>
      <c r="F410" s="105"/>
      <c r="G410" s="105"/>
      <c r="H410" s="105"/>
      <c r="I410" s="105"/>
      <c r="J410" s="105"/>
      <c r="K410" s="105"/>
      <c r="L410" s="105"/>
      <c r="M410" s="105"/>
      <c r="N410" s="105"/>
      <c r="O410" s="105"/>
      <c r="P410" s="105"/>
      <c r="Q410" s="105"/>
      <c r="R410" s="105"/>
      <c r="S410" s="105"/>
      <c r="T410" s="105"/>
      <c r="U410" s="105"/>
      <c r="V410" s="105"/>
      <c r="W410" s="105"/>
      <c r="X410" s="105"/>
      <c r="Y410" s="105"/>
      <c r="Z410" s="105"/>
      <c r="AA410" s="105"/>
      <c r="AB410" s="105"/>
      <c r="AC410" s="105"/>
      <c r="AD410" s="105"/>
      <c r="AE410" s="105"/>
      <c r="AF410" s="105"/>
    </row>
    <row r="411" spans="1:32" x14ac:dyDescent="0.25">
      <c r="A411" s="105"/>
      <c r="B411" s="105"/>
      <c r="C411" s="105"/>
      <c r="D411" s="105"/>
      <c r="E411" s="105"/>
      <c r="F411" s="105"/>
      <c r="G411" s="105"/>
      <c r="H411" s="105"/>
      <c r="I411" s="105"/>
      <c r="J411" s="105"/>
      <c r="K411" s="105"/>
      <c r="L411" s="105"/>
      <c r="M411" s="105"/>
      <c r="N411" s="105"/>
      <c r="O411" s="105"/>
      <c r="P411" s="105"/>
      <c r="Q411" s="105"/>
      <c r="R411" s="105"/>
      <c r="S411" s="105"/>
      <c r="T411" s="105"/>
      <c r="U411" s="105"/>
      <c r="V411" s="105"/>
      <c r="W411" s="105"/>
      <c r="X411" s="105"/>
      <c r="Y411" s="105"/>
      <c r="Z411" s="105"/>
      <c r="AA411" s="105"/>
      <c r="AB411" s="105"/>
      <c r="AC411" s="105"/>
      <c r="AD411" s="105"/>
      <c r="AE411" s="105"/>
      <c r="AF411" s="105"/>
    </row>
    <row r="412" spans="1:32" x14ac:dyDescent="0.25">
      <c r="A412" s="105"/>
      <c r="B412" s="105"/>
      <c r="C412" s="105"/>
      <c r="D412" s="105"/>
      <c r="E412" s="105"/>
      <c r="F412" s="105"/>
      <c r="G412" s="105"/>
      <c r="H412" s="105"/>
      <c r="I412" s="105"/>
      <c r="J412" s="105"/>
      <c r="K412" s="105"/>
      <c r="L412" s="105"/>
      <c r="M412" s="105"/>
      <c r="N412" s="105"/>
      <c r="O412" s="105"/>
      <c r="P412" s="105"/>
      <c r="Q412" s="105"/>
      <c r="R412" s="105"/>
      <c r="S412" s="105"/>
      <c r="T412" s="105"/>
      <c r="U412" s="105"/>
      <c r="V412" s="105"/>
      <c r="W412" s="105"/>
      <c r="X412" s="105"/>
      <c r="Y412" s="105"/>
      <c r="Z412" s="105"/>
      <c r="AA412" s="105"/>
      <c r="AB412" s="105"/>
      <c r="AC412" s="105"/>
      <c r="AD412" s="105"/>
      <c r="AE412" s="105"/>
      <c r="AF412" s="105"/>
    </row>
    <row r="413" spans="1:32" x14ac:dyDescent="0.25">
      <c r="A413" s="105"/>
      <c r="B413" s="105"/>
      <c r="C413" s="105"/>
      <c r="D413" s="105"/>
      <c r="E413" s="105"/>
      <c r="F413" s="105"/>
      <c r="G413" s="105"/>
      <c r="H413" s="105"/>
      <c r="I413" s="105"/>
      <c r="J413" s="105"/>
      <c r="K413" s="105"/>
      <c r="L413" s="105"/>
      <c r="M413" s="105"/>
      <c r="N413" s="105"/>
      <c r="O413" s="105"/>
      <c r="P413" s="105"/>
      <c r="Q413" s="105"/>
      <c r="R413" s="105"/>
      <c r="S413" s="105"/>
      <c r="T413" s="105"/>
      <c r="U413" s="105"/>
      <c r="V413" s="105"/>
      <c r="W413" s="105"/>
      <c r="X413" s="105"/>
      <c r="Y413" s="105"/>
      <c r="Z413" s="105"/>
      <c r="AA413" s="105"/>
      <c r="AB413" s="105"/>
      <c r="AC413" s="105"/>
      <c r="AD413" s="105"/>
      <c r="AE413" s="105"/>
      <c r="AF413" s="105"/>
    </row>
    <row r="414" spans="1:32" x14ac:dyDescent="0.25">
      <c r="A414" s="105"/>
      <c r="B414" s="105"/>
      <c r="C414" s="105"/>
      <c r="D414" s="105"/>
      <c r="E414" s="105"/>
      <c r="F414" s="105"/>
      <c r="G414" s="105"/>
      <c r="H414" s="105"/>
      <c r="I414" s="105"/>
      <c r="J414" s="105"/>
      <c r="K414" s="105"/>
      <c r="L414" s="105"/>
      <c r="M414" s="105"/>
      <c r="N414" s="105"/>
      <c r="O414" s="105"/>
      <c r="P414" s="105"/>
      <c r="Q414" s="105"/>
      <c r="R414" s="105"/>
      <c r="S414" s="105"/>
      <c r="T414" s="105"/>
      <c r="U414" s="105"/>
      <c r="V414" s="105"/>
      <c r="W414" s="105"/>
      <c r="X414" s="105"/>
      <c r="Y414" s="105"/>
      <c r="Z414" s="105"/>
      <c r="AA414" s="105"/>
      <c r="AB414" s="105"/>
      <c r="AC414" s="105"/>
      <c r="AD414" s="105"/>
      <c r="AE414" s="105"/>
      <c r="AF414" s="105"/>
    </row>
    <row r="415" spans="1:32" x14ac:dyDescent="0.25">
      <c r="A415" s="105"/>
      <c r="B415" s="105"/>
      <c r="C415" s="105"/>
      <c r="D415" s="105"/>
      <c r="E415" s="105"/>
      <c r="F415" s="105"/>
      <c r="G415" s="105"/>
      <c r="H415" s="105"/>
      <c r="I415" s="105"/>
      <c r="J415" s="105"/>
      <c r="K415" s="105"/>
      <c r="L415" s="105"/>
      <c r="M415" s="105"/>
      <c r="N415" s="105"/>
      <c r="O415" s="105"/>
      <c r="P415" s="105"/>
      <c r="Q415" s="105"/>
      <c r="R415" s="105"/>
      <c r="S415" s="105"/>
      <c r="T415" s="105"/>
      <c r="U415" s="105"/>
      <c r="V415" s="105"/>
      <c r="W415" s="105"/>
      <c r="X415" s="105"/>
      <c r="Y415" s="105"/>
      <c r="Z415" s="105"/>
      <c r="AA415" s="105"/>
      <c r="AB415" s="105"/>
      <c r="AC415" s="105"/>
      <c r="AD415" s="105"/>
      <c r="AE415" s="105"/>
      <c r="AF415" s="105"/>
    </row>
    <row r="416" spans="1:32" x14ac:dyDescent="0.25">
      <c r="A416" s="105"/>
      <c r="B416" s="105"/>
      <c r="C416" s="105"/>
      <c r="D416" s="105"/>
      <c r="E416" s="105"/>
      <c r="F416" s="105"/>
      <c r="G416" s="105"/>
      <c r="H416" s="105"/>
      <c r="I416" s="105"/>
      <c r="J416" s="105"/>
      <c r="K416" s="105"/>
      <c r="L416" s="105"/>
      <c r="M416" s="105"/>
      <c r="N416" s="105"/>
      <c r="O416" s="105"/>
      <c r="P416" s="105"/>
      <c r="Q416" s="105"/>
      <c r="R416" s="105"/>
      <c r="S416" s="105"/>
      <c r="T416" s="105"/>
      <c r="U416" s="105"/>
      <c r="V416" s="105"/>
      <c r="W416" s="105"/>
      <c r="X416" s="105"/>
      <c r="Y416" s="105"/>
      <c r="Z416" s="105"/>
      <c r="AA416" s="105"/>
      <c r="AB416" s="105"/>
      <c r="AC416" s="105"/>
      <c r="AD416" s="105"/>
      <c r="AE416" s="105"/>
      <c r="AF416" s="105"/>
    </row>
    <row r="417" spans="1:32" x14ac:dyDescent="0.25">
      <c r="A417" s="105"/>
      <c r="B417" s="105"/>
      <c r="C417" s="105"/>
      <c r="D417" s="105"/>
      <c r="E417" s="105"/>
      <c r="F417" s="105"/>
      <c r="G417" s="105"/>
      <c r="H417" s="105"/>
      <c r="I417" s="105"/>
      <c r="J417" s="105"/>
      <c r="K417" s="105"/>
      <c r="L417" s="105"/>
      <c r="M417" s="105"/>
      <c r="N417" s="105"/>
      <c r="O417" s="105"/>
      <c r="P417" s="105"/>
      <c r="Q417" s="105"/>
      <c r="R417" s="105"/>
      <c r="S417" s="105"/>
      <c r="T417" s="105"/>
      <c r="U417" s="105"/>
      <c r="V417" s="105"/>
      <c r="W417" s="105"/>
      <c r="X417" s="105"/>
      <c r="Y417" s="105"/>
      <c r="Z417" s="105"/>
      <c r="AA417" s="105"/>
      <c r="AB417" s="105"/>
      <c r="AC417" s="105"/>
      <c r="AD417" s="105"/>
      <c r="AE417" s="105"/>
      <c r="AF417" s="105"/>
    </row>
    <row r="418" spans="1:32" x14ac:dyDescent="0.25">
      <c r="A418" s="105"/>
      <c r="B418" s="105"/>
      <c r="C418" s="105"/>
      <c r="D418" s="105"/>
      <c r="E418" s="105"/>
      <c r="F418" s="105"/>
      <c r="G418" s="105"/>
      <c r="H418" s="105"/>
      <c r="I418" s="105"/>
      <c r="J418" s="105"/>
      <c r="K418" s="105"/>
      <c r="L418" s="105"/>
      <c r="M418" s="105"/>
      <c r="N418" s="105"/>
      <c r="O418" s="105"/>
      <c r="P418" s="105"/>
      <c r="Q418" s="105"/>
      <c r="R418" s="105"/>
      <c r="S418" s="105"/>
      <c r="T418" s="105"/>
      <c r="U418" s="105"/>
      <c r="V418" s="105"/>
      <c r="W418" s="105"/>
      <c r="X418" s="105"/>
      <c r="Y418" s="105"/>
      <c r="Z418" s="105"/>
      <c r="AA418" s="105"/>
      <c r="AB418" s="105"/>
      <c r="AC418" s="105"/>
      <c r="AD418" s="105"/>
      <c r="AE418" s="105"/>
      <c r="AF418" s="105"/>
    </row>
    <row r="419" spans="1:32" x14ac:dyDescent="0.25">
      <c r="A419" s="105"/>
      <c r="B419" s="105"/>
      <c r="C419" s="105"/>
      <c r="D419" s="105"/>
      <c r="E419" s="105"/>
      <c r="F419" s="105"/>
      <c r="G419" s="105"/>
      <c r="H419" s="105"/>
      <c r="I419" s="105"/>
      <c r="J419" s="105"/>
      <c r="K419" s="105"/>
      <c r="L419" s="105"/>
      <c r="M419" s="105"/>
      <c r="N419" s="105"/>
      <c r="O419" s="105"/>
      <c r="P419" s="105"/>
      <c r="Q419" s="105"/>
      <c r="R419" s="105"/>
      <c r="S419" s="105"/>
      <c r="T419" s="105"/>
      <c r="U419" s="105"/>
      <c r="V419" s="105"/>
      <c r="W419" s="105"/>
      <c r="X419" s="105"/>
      <c r="Y419" s="105"/>
      <c r="Z419" s="105"/>
      <c r="AA419" s="105"/>
      <c r="AB419" s="105"/>
      <c r="AC419" s="105"/>
      <c r="AD419" s="105"/>
      <c r="AE419" s="105"/>
      <c r="AF419" s="105"/>
    </row>
    <row r="420" spans="1:32" x14ac:dyDescent="0.25">
      <c r="A420" s="105"/>
      <c r="B420" s="105"/>
      <c r="C420" s="105"/>
      <c r="D420" s="105"/>
      <c r="E420" s="105"/>
      <c r="F420" s="105"/>
      <c r="G420" s="105"/>
      <c r="H420" s="105"/>
      <c r="I420" s="105"/>
      <c r="J420" s="105"/>
      <c r="K420" s="105"/>
      <c r="L420" s="105"/>
      <c r="M420" s="105"/>
      <c r="N420" s="105"/>
      <c r="O420" s="105"/>
      <c r="P420" s="105"/>
      <c r="Q420" s="105"/>
      <c r="R420" s="105"/>
      <c r="S420" s="105"/>
      <c r="T420" s="105"/>
      <c r="U420" s="105"/>
      <c r="V420" s="105"/>
      <c r="W420" s="105"/>
      <c r="X420" s="105"/>
      <c r="Y420" s="105"/>
      <c r="Z420" s="105"/>
      <c r="AA420" s="105"/>
      <c r="AB420" s="105"/>
      <c r="AC420" s="105"/>
      <c r="AD420" s="105"/>
      <c r="AE420" s="105"/>
      <c r="AF420" s="105"/>
    </row>
    <row r="421" spans="1:32" x14ac:dyDescent="0.25">
      <c r="A421" s="105"/>
      <c r="B421" s="105"/>
      <c r="C421" s="105"/>
      <c r="D421" s="105"/>
      <c r="E421" s="105"/>
      <c r="F421" s="105"/>
      <c r="G421" s="105"/>
      <c r="H421" s="105"/>
      <c r="I421" s="105"/>
      <c r="J421" s="105"/>
      <c r="K421" s="105"/>
      <c r="L421" s="105"/>
      <c r="M421" s="105"/>
      <c r="N421" s="105"/>
      <c r="O421" s="105"/>
      <c r="P421" s="105"/>
      <c r="Q421" s="105"/>
      <c r="R421" s="105"/>
      <c r="S421" s="105"/>
      <c r="T421" s="105"/>
      <c r="U421" s="105"/>
      <c r="V421" s="105"/>
      <c r="W421" s="105"/>
      <c r="X421" s="105"/>
      <c r="Y421" s="105"/>
      <c r="Z421" s="105"/>
      <c r="AA421" s="105"/>
      <c r="AB421" s="105"/>
      <c r="AC421" s="105"/>
      <c r="AD421" s="105"/>
      <c r="AE421" s="105"/>
      <c r="AF421" s="105"/>
    </row>
    <row r="422" spans="1:32" x14ac:dyDescent="0.25">
      <c r="A422" s="105"/>
      <c r="B422" s="105"/>
      <c r="C422" s="105"/>
      <c r="D422" s="105"/>
      <c r="E422" s="105"/>
      <c r="F422" s="105"/>
      <c r="G422" s="105"/>
      <c r="H422" s="105"/>
      <c r="I422" s="105"/>
      <c r="J422" s="105"/>
      <c r="K422" s="105"/>
      <c r="L422" s="105"/>
      <c r="M422" s="105"/>
      <c r="N422" s="105"/>
      <c r="O422" s="105"/>
      <c r="P422" s="105"/>
      <c r="Q422" s="105"/>
      <c r="R422" s="105"/>
      <c r="S422" s="105"/>
      <c r="T422" s="105"/>
      <c r="U422" s="105"/>
      <c r="V422" s="105"/>
      <c r="W422" s="105"/>
      <c r="X422" s="105"/>
      <c r="Y422" s="105"/>
      <c r="Z422" s="105"/>
      <c r="AA422" s="105"/>
      <c r="AB422" s="105"/>
      <c r="AC422" s="105"/>
      <c r="AD422" s="105"/>
      <c r="AE422" s="105"/>
      <c r="AF422" s="105"/>
    </row>
    <row r="423" spans="1:32" x14ac:dyDescent="0.25">
      <c r="A423" s="105"/>
      <c r="B423" s="105"/>
      <c r="C423" s="105"/>
      <c r="D423" s="105"/>
      <c r="E423" s="105"/>
      <c r="F423" s="105"/>
      <c r="G423" s="105"/>
      <c r="H423" s="105"/>
      <c r="I423" s="105"/>
      <c r="J423" s="105"/>
      <c r="K423" s="105"/>
      <c r="L423" s="105"/>
      <c r="M423" s="105"/>
      <c r="N423" s="105"/>
      <c r="O423" s="105"/>
      <c r="P423" s="105"/>
      <c r="Q423" s="105"/>
      <c r="R423" s="105"/>
      <c r="S423" s="105"/>
      <c r="T423" s="105"/>
      <c r="U423" s="105"/>
      <c r="V423" s="105"/>
      <c r="W423" s="105"/>
      <c r="X423" s="105"/>
      <c r="Y423" s="105"/>
      <c r="Z423" s="105"/>
      <c r="AA423" s="105"/>
      <c r="AB423" s="105"/>
      <c r="AC423" s="105"/>
      <c r="AD423" s="105"/>
      <c r="AE423" s="105"/>
      <c r="AF423" s="105"/>
    </row>
    <row r="424" spans="1:32" x14ac:dyDescent="0.25">
      <c r="A424" s="105"/>
      <c r="B424" s="105"/>
      <c r="C424" s="105"/>
      <c r="D424" s="105"/>
      <c r="E424" s="105"/>
      <c r="F424" s="105"/>
      <c r="G424" s="105"/>
      <c r="H424" s="105"/>
      <c r="I424" s="105"/>
      <c r="J424" s="105"/>
      <c r="K424" s="105"/>
      <c r="L424" s="105"/>
      <c r="M424" s="105"/>
      <c r="N424" s="105"/>
      <c r="O424" s="105"/>
      <c r="P424" s="105"/>
      <c r="Q424" s="105"/>
      <c r="R424" s="105"/>
      <c r="S424" s="105"/>
      <c r="T424" s="105"/>
      <c r="U424" s="105"/>
      <c r="V424" s="105"/>
      <c r="W424" s="105"/>
      <c r="X424" s="105"/>
      <c r="Y424" s="105"/>
      <c r="Z424" s="105"/>
      <c r="AA424" s="105"/>
      <c r="AB424" s="105"/>
      <c r="AC424" s="105"/>
      <c r="AD424" s="105"/>
      <c r="AE424" s="105"/>
      <c r="AF424" s="105"/>
    </row>
    <row r="425" spans="1:32" x14ac:dyDescent="0.25">
      <c r="A425" s="105"/>
      <c r="B425" s="105"/>
      <c r="C425" s="105"/>
      <c r="D425" s="105"/>
      <c r="E425" s="105"/>
      <c r="F425" s="105"/>
      <c r="G425" s="105"/>
      <c r="H425" s="105"/>
      <c r="I425" s="105"/>
      <c r="J425" s="105"/>
      <c r="K425" s="105"/>
      <c r="L425" s="105"/>
      <c r="M425" s="105"/>
      <c r="N425" s="105"/>
      <c r="O425" s="105"/>
      <c r="P425" s="105"/>
      <c r="Q425" s="105"/>
      <c r="R425" s="105"/>
      <c r="S425" s="105"/>
      <c r="T425" s="105"/>
      <c r="U425" s="105"/>
      <c r="V425" s="105"/>
      <c r="W425" s="105"/>
      <c r="X425" s="105"/>
      <c r="Y425" s="105"/>
      <c r="Z425" s="105"/>
      <c r="AA425" s="105"/>
      <c r="AB425" s="105"/>
      <c r="AC425" s="105"/>
      <c r="AD425" s="105"/>
      <c r="AE425" s="105"/>
      <c r="AF425" s="105"/>
    </row>
    <row r="426" spans="1:32" x14ac:dyDescent="0.25">
      <c r="A426" s="105"/>
      <c r="B426" s="105"/>
      <c r="C426" s="105"/>
      <c r="D426" s="105"/>
      <c r="E426" s="105"/>
      <c r="F426" s="105"/>
      <c r="G426" s="105"/>
      <c r="H426" s="105"/>
      <c r="I426" s="105"/>
      <c r="J426" s="105"/>
      <c r="K426" s="105"/>
      <c r="L426" s="105"/>
      <c r="M426" s="105"/>
      <c r="N426" s="105"/>
      <c r="O426" s="105"/>
      <c r="P426" s="105"/>
      <c r="Q426" s="105"/>
      <c r="R426" s="105"/>
      <c r="S426" s="105"/>
      <c r="T426" s="105"/>
      <c r="U426" s="105"/>
      <c r="V426" s="105"/>
      <c r="W426" s="105"/>
      <c r="X426" s="105"/>
      <c r="Y426" s="105"/>
      <c r="Z426" s="105"/>
      <c r="AA426" s="105"/>
      <c r="AB426" s="105"/>
      <c r="AC426" s="105"/>
      <c r="AD426" s="105"/>
      <c r="AE426" s="105"/>
      <c r="AF426" s="105"/>
    </row>
    <row r="427" spans="1:32" x14ac:dyDescent="0.25">
      <c r="A427" s="105"/>
      <c r="B427" s="105"/>
      <c r="C427" s="105"/>
      <c r="D427" s="105"/>
      <c r="E427" s="105"/>
      <c r="F427" s="105"/>
      <c r="G427" s="105"/>
      <c r="H427" s="105"/>
      <c r="I427" s="105"/>
      <c r="J427" s="105"/>
      <c r="K427" s="105"/>
      <c r="L427" s="105"/>
      <c r="M427" s="105"/>
      <c r="N427" s="105"/>
      <c r="O427" s="105"/>
      <c r="P427" s="105"/>
      <c r="Q427" s="105"/>
      <c r="R427" s="105"/>
      <c r="S427" s="105"/>
      <c r="T427" s="105"/>
      <c r="U427" s="105"/>
      <c r="V427" s="105"/>
      <c r="W427" s="105"/>
      <c r="X427" s="105"/>
      <c r="Y427" s="105"/>
      <c r="Z427" s="105"/>
      <c r="AA427" s="105"/>
      <c r="AB427" s="105"/>
      <c r="AC427" s="105"/>
      <c r="AD427" s="105"/>
      <c r="AE427" s="105"/>
      <c r="AF427" s="105"/>
    </row>
    <row r="428" spans="1:32" x14ac:dyDescent="0.25">
      <c r="A428" s="105"/>
      <c r="B428" s="105"/>
      <c r="C428" s="105"/>
      <c r="D428" s="105"/>
      <c r="E428" s="105"/>
      <c r="F428" s="105"/>
      <c r="G428" s="105"/>
      <c r="H428" s="105"/>
      <c r="I428" s="105"/>
      <c r="J428" s="105"/>
      <c r="K428" s="105"/>
      <c r="L428" s="105"/>
      <c r="M428" s="105"/>
      <c r="N428" s="105"/>
      <c r="O428" s="105"/>
      <c r="P428" s="105"/>
      <c r="Q428" s="105"/>
      <c r="R428" s="105"/>
      <c r="S428" s="105"/>
      <c r="T428" s="105"/>
      <c r="U428" s="105"/>
      <c r="V428" s="105"/>
      <c r="W428" s="105"/>
      <c r="X428" s="105"/>
      <c r="Y428" s="105"/>
      <c r="Z428" s="105"/>
      <c r="AA428" s="105"/>
      <c r="AB428" s="105"/>
      <c r="AC428" s="105"/>
      <c r="AD428" s="105"/>
      <c r="AE428" s="105"/>
      <c r="AF428" s="105"/>
    </row>
    <row r="429" spans="1:32" x14ac:dyDescent="0.25">
      <c r="A429" s="105"/>
      <c r="B429" s="105"/>
      <c r="C429" s="105"/>
      <c r="D429" s="105"/>
      <c r="E429" s="105"/>
      <c r="F429" s="105"/>
      <c r="G429" s="105"/>
      <c r="H429" s="105"/>
      <c r="I429" s="105"/>
      <c r="J429" s="105"/>
      <c r="K429" s="105"/>
      <c r="L429" s="105"/>
      <c r="M429" s="105"/>
      <c r="N429" s="105"/>
      <c r="O429" s="105"/>
      <c r="P429" s="105"/>
      <c r="Q429" s="105"/>
      <c r="R429" s="105"/>
      <c r="S429" s="105"/>
      <c r="T429" s="105"/>
      <c r="U429" s="105"/>
      <c r="V429" s="105"/>
      <c r="W429" s="105"/>
      <c r="X429" s="105"/>
      <c r="Y429" s="105"/>
      <c r="Z429" s="105"/>
      <c r="AA429" s="105"/>
      <c r="AB429" s="105"/>
      <c r="AC429" s="105"/>
      <c r="AD429" s="105"/>
      <c r="AE429" s="105"/>
      <c r="AF429" s="105"/>
    </row>
    <row r="430" spans="1:32" x14ac:dyDescent="0.25">
      <c r="A430" s="105"/>
      <c r="B430" s="105"/>
      <c r="C430" s="105"/>
      <c r="D430" s="105"/>
      <c r="E430" s="105"/>
      <c r="F430" s="105"/>
      <c r="G430" s="105"/>
      <c r="H430" s="105"/>
      <c r="I430" s="105"/>
      <c r="J430" s="105"/>
      <c r="K430" s="105"/>
      <c r="L430" s="105"/>
      <c r="M430" s="105"/>
      <c r="N430" s="105"/>
      <c r="O430" s="105"/>
      <c r="P430" s="105"/>
      <c r="Q430" s="105"/>
      <c r="R430" s="105"/>
      <c r="S430" s="105"/>
      <c r="T430" s="105"/>
      <c r="U430" s="105"/>
      <c r="V430" s="105"/>
      <c r="W430" s="105"/>
      <c r="X430" s="105"/>
      <c r="Y430" s="105"/>
      <c r="Z430" s="105"/>
      <c r="AA430" s="105"/>
      <c r="AB430" s="105"/>
      <c r="AC430" s="105"/>
      <c r="AD430" s="105"/>
      <c r="AE430" s="105"/>
      <c r="AF430" s="105"/>
    </row>
    <row r="431" spans="1:32" x14ac:dyDescent="0.25">
      <c r="A431" s="105"/>
      <c r="B431" s="105"/>
      <c r="C431" s="105"/>
      <c r="D431" s="105"/>
      <c r="E431" s="105"/>
      <c r="F431" s="105"/>
      <c r="G431" s="105"/>
      <c r="H431" s="105"/>
      <c r="I431" s="105"/>
      <c r="J431" s="105"/>
      <c r="K431" s="105"/>
      <c r="L431" s="105"/>
      <c r="M431" s="105"/>
      <c r="N431" s="105"/>
      <c r="O431" s="105"/>
      <c r="P431" s="105"/>
      <c r="Q431" s="105"/>
      <c r="R431" s="105"/>
      <c r="S431" s="105"/>
      <c r="T431" s="105"/>
      <c r="U431" s="105"/>
      <c r="V431" s="105"/>
      <c r="W431" s="105"/>
      <c r="X431" s="105"/>
      <c r="Y431" s="105"/>
      <c r="Z431" s="105"/>
      <c r="AA431" s="105"/>
      <c r="AB431" s="105"/>
      <c r="AC431" s="105"/>
      <c r="AD431" s="105"/>
      <c r="AE431" s="105"/>
      <c r="AF431" s="105"/>
    </row>
    <row r="432" spans="1:32" x14ac:dyDescent="0.25">
      <c r="A432" s="105"/>
      <c r="B432" s="105"/>
      <c r="C432" s="105"/>
      <c r="D432" s="105"/>
      <c r="E432" s="105"/>
      <c r="F432" s="105"/>
      <c r="G432" s="105"/>
      <c r="H432" s="105"/>
      <c r="I432" s="105"/>
      <c r="J432" s="105"/>
      <c r="K432" s="105"/>
      <c r="L432" s="105"/>
      <c r="M432" s="105"/>
      <c r="N432" s="105"/>
      <c r="O432" s="105"/>
      <c r="P432" s="105"/>
      <c r="Q432" s="105"/>
      <c r="R432" s="105"/>
      <c r="S432" s="105"/>
      <c r="T432" s="105"/>
      <c r="U432" s="105"/>
      <c r="V432" s="105"/>
      <c r="W432" s="105"/>
      <c r="X432" s="105"/>
      <c r="Y432" s="105"/>
      <c r="Z432" s="105"/>
      <c r="AA432" s="105"/>
      <c r="AB432" s="105"/>
      <c r="AC432" s="105"/>
      <c r="AD432" s="105"/>
      <c r="AE432" s="105"/>
      <c r="AF432" s="105"/>
    </row>
    <row r="433" spans="1:32" x14ac:dyDescent="0.25">
      <c r="A433" s="105"/>
      <c r="B433" s="105"/>
      <c r="C433" s="105"/>
      <c r="D433" s="105"/>
      <c r="E433" s="105"/>
      <c r="F433" s="105"/>
      <c r="G433" s="105"/>
      <c r="H433" s="105"/>
      <c r="I433" s="105"/>
      <c r="J433" s="105"/>
      <c r="K433" s="105"/>
      <c r="L433" s="105"/>
      <c r="M433" s="105"/>
      <c r="N433" s="105"/>
      <c r="O433" s="105"/>
      <c r="P433" s="105"/>
      <c r="Q433" s="105"/>
      <c r="R433" s="105"/>
      <c r="S433" s="105"/>
      <c r="T433" s="105"/>
      <c r="U433" s="105"/>
      <c r="V433" s="105"/>
      <c r="W433" s="105"/>
      <c r="X433" s="105"/>
      <c r="Y433" s="105"/>
      <c r="Z433" s="105"/>
      <c r="AA433" s="105"/>
      <c r="AB433" s="105"/>
      <c r="AC433" s="105"/>
      <c r="AD433" s="105"/>
      <c r="AE433" s="105"/>
      <c r="AF433" s="105"/>
    </row>
    <row r="434" spans="1:32" x14ac:dyDescent="0.25">
      <c r="A434" s="105"/>
      <c r="B434" s="105"/>
      <c r="C434" s="105"/>
      <c r="D434" s="105"/>
      <c r="E434" s="105"/>
      <c r="F434" s="105"/>
      <c r="G434" s="105"/>
      <c r="H434" s="105"/>
      <c r="I434" s="105"/>
      <c r="J434" s="105"/>
      <c r="K434" s="105"/>
      <c r="L434" s="105"/>
      <c r="M434" s="105"/>
      <c r="N434" s="105"/>
      <c r="O434" s="105"/>
      <c r="P434" s="105"/>
      <c r="Q434" s="105"/>
      <c r="R434" s="105"/>
      <c r="S434" s="105"/>
      <c r="T434" s="105"/>
      <c r="U434" s="105"/>
      <c r="V434" s="105"/>
      <c r="W434" s="105"/>
      <c r="X434" s="105"/>
      <c r="Y434" s="105"/>
      <c r="Z434" s="105"/>
      <c r="AA434" s="105"/>
      <c r="AB434" s="105"/>
      <c r="AC434" s="105"/>
      <c r="AD434" s="105"/>
      <c r="AE434" s="105"/>
      <c r="AF434" s="105"/>
    </row>
    <row r="435" spans="1:32" x14ac:dyDescent="0.25">
      <c r="A435" s="105"/>
      <c r="B435" s="105"/>
      <c r="C435" s="105"/>
      <c r="D435" s="105"/>
      <c r="E435" s="105"/>
      <c r="F435" s="105"/>
      <c r="G435" s="105"/>
      <c r="H435" s="105"/>
      <c r="I435" s="105"/>
      <c r="J435" s="105"/>
      <c r="K435" s="105"/>
      <c r="L435" s="105"/>
      <c r="M435" s="105"/>
      <c r="N435" s="105"/>
      <c r="O435" s="105"/>
      <c r="P435" s="105"/>
      <c r="Q435" s="105"/>
      <c r="R435" s="105"/>
      <c r="S435" s="105"/>
      <c r="T435" s="105"/>
      <c r="U435" s="105"/>
      <c r="V435" s="105"/>
      <c r="W435" s="105"/>
      <c r="X435" s="105"/>
      <c r="Y435" s="105"/>
      <c r="Z435" s="105"/>
      <c r="AA435" s="105"/>
      <c r="AB435" s="105"/>
      <c r="AC435" s="105"/>
      <c r="AD435" s="105"/>
      <c r="AE435" s="105"/>
      <c r="AF435" s="105"/>
    </row>
    <row r="436" spans="1:32" x14ac:dyDescent="0.25">
      <c r="A436" s="105"/>
      <c r="B436" s="105"/>
      <c r="C436" s="105"/>
      <c r="D436" s="105"/>
      <c r="E436" s="105"/>
      <c r="F436" s="105"/>
      <c r="G436" s="105"/>
      <c r="H436" s="105"/>
      <c r="I436" s="105"/>
      <c r="J436" s="105"/>
      <c r="K436" s="105"/>
      <c r="L436" s="105"/>
      <c r="M436" s="105"/>
      <c r="N436" s="105"/>
      <c r="O436" s="105"/>
      <c r="P436" s="105"/>
      <c r="Q436" s="105"/>
      <c r="R436" s="105"/>
      <c r="S436" s="105"/>
      <c r="T436" s="105"/>
      <c r="U436" s="105"/>
      <c r="V436" s="105"/>
      <c r="W436" s="105"/>
      <c r="X436" s="105"/>
      <c r="Y436" s="105"/>
      <c r="Z436" s="105"/>
      <c r="AA436" s="105"/>
      <c r="AB436" s="105"/>
      <c r="AC436" s="105"/>
      <c r="AD436" s="105"/>
      <c r="AE436" s="105"/>
      <c r="AF436" s="105"/>
    </row>
    <row r="437" spans="1:32" x14ac:dyDescent="0.25">
      <c r="A437" s="105"/>
      <c r="B437" s="105"/>
      <c r="C437" s="105"/>
      <c r="D437" s="105"/>
      <c r="E437" s="105"/>
      <c r="F437" s="105"/>
      <c r="G437" s="105"/>
      <c r="H437" s="105"/>
      <c r="I437" s="105"/>
      <c r="J437" s="105"/>
      <c r="K437" s="105"/>
      <c r="L437" s="105"/>
      <c r="M437" s="105"/>
      <c r="N437" s="105"/>
      <c r="O437" s="105"/>
      <c r="P437" s="105"/>
      <c r="Q437" s="105"/>
      <c r="R437" s="105"/>
      <c r="S437" s="105"/>
      <c r="T437" s="105"/>
      <c r="U437" s="105"/>
      <c r="V437" s="105"/>
      <c r="W437" s="105"/>
      <c r="X437" s="105"/>
      <c r="Y437" s="105"/>
      <c r="Z437" s="105"/>
      <c r="AA437" s="105"/>
      <c r="AB437" s="105"/>
      <c r="AC437" s="105"/>
      <c r="AD437" s="105"/>
      <c r="AE437" s="105"/>
      <c r="AF437" s="105"/>
    </row>
    <row r="438" spans="1:32" x14ac:dyDescent="0.25">
      <c r="A438" s="105"/>
      <c r="B438" s="105"/>
      <c r="C438" s="105"/>
      <c r="D438" s="105"/>
      <c r="E438" s="105"/>
      <c r="F438" s="105"/>
      <c r="G438" s="105"/>
      <c r="H438" s="105"/>
      <c r="I438" s="105"/>
      <c r="J438" s="105"/>
      <c r="K438" s="105"/>
      <c r="L438" s="105"/>
      <c r="M438" s="105"/>
      <c r="N438" s="105"/>
      <c r="O438" s="105"/>
      <c r="P438" s="105"/>
      <c r="Q438" s="105"/>
      <c r="R438" s="105"/>
      <c r="S438" s="105"/>
      <c r="T438" s="105"/>
      <c r="U438" s="105"/>
      <c r="V438" s="105"/>
      <c r="W438" s="105"/>
      <c r="X438" s="105"/>
      <c r="Y438" s="105"/>
      <c r="Z438" s="105"/>
      <c r="AA438" s="105"/>
      <c r="AB438" s="105"/>
      <c r="AC438" s="105"/>
      <c r="AD438" s="105"/>
      <c r="AE438" s="105"/>
      <c r="AF438" s="105"/>
    </row>
    <row r="439" spans="1:32" x14ac:dyDescent="0.25">
      <c r="A439" s="105"/>
      <c r="B439" s="105"/>
      <c r="C439" s="105"/>
      <c r="D439" s="105"/>
      <c r="E439" s="105"/>
      <c r="F439" s="105"/>
      <c r="G439" s="105"/>
      <c r="H439" s="105"/>
      <c r="I439" s="105"/>
      <c r="J439" s="105"/>
      <c r="K439" s="105"/>
      <c r="L439" s="105"/>
      <c r="M439" s="105"/>
      <c r="N439" s="105"/>
      <c r="O439" s="105"/>
      <c r="P439" s="105"/>
      <c r="Q439" s="105"/>
      <c r="R439" s="105"/>
      <c r="S439" s="105"/>
      <c r="T439" s="105"/>
      <c r="U439" s="105"/>
      <c r="V439" s="105"/>
      <c r="W439" s="105"/>
      <c r="X439" s="105"/>
      <c r="Y439" s="105"/>
      <c r="Z439" s="105"/>
      <c r="AA439" s="105"/>
      <c r="AB439" s="105"/>
      <c r="AC439" s="105"/>
      <c r="AD439" s="105"/>
      <c r="AE439" s="105"/>
      <c r="AF439" s="105"/>
    </row>
    <row r="440" spans="1:32" x14ac:dyDescent="0.25">
      <c r="A440" s="105"/>
      <c r="B440" s="105"/>
      <c r="C440" s="105"/>
      <c r="D440" s="105"/>
      <c r="E440" s="105"/>
      <c r="F440" s="105"/>
      <c r="G440" s="105"/>
      <c r="H440" s="105"/>
      <c r="I440" s="105"/>
      <c r="J440" s="105"/>
      <c r="K440" s="105"/>
      <c r="L440" s="105"/>
      <c r="M440" s="105"/>
      <c r="N440" s="105"/>
      <c r="O440" s="105"/>
      <c r="P440" s="105"/>
      <c r="Q440" s="105"/>
      <c r="R440" s="105"/>
      <c r="S440" s="105"/>
      <c r="T440" s="105"/>
      <c r="U440" s="105"/>
      <c r="V440" s="105"/>
      <c r="W440" s="105"/>
      <c r="X440" s="105"/>
      <c r="Y440" s="105"/>
      <c r="Z440" s="105"/>
      <c r="AA440" s="105"/>
      <c r="AB440" s="105"/>
      <c r="AC440" s="105"/>
      <c r="AD440" s="105"/>
      <c r="AE440" s="105"/>
      <c r="AF440" s="105"/>
    </row>
    <row r="441" spans="1:32" x14ac:dyDescent="0.25">
      <c r="A441" s="105"/>
      <c r="B441" s="105"/>
      <c r="C441" s="105"/>
      <c r="D441" s="105"/>
      <c r="E441" s="105"/>
      <c r="F441" s="105"/>
      <c r="G441" s="105"/>
      <c r="H441" s="105"/>
      <c r="I441" s="105"/>
      <c r="J441" s="105"/>
      <c r="K441" s="105"/>
      <c r="L441" s="105"/>
      <c r="M441" s="105"/>
      <c r="N441" s="105"/>
      <c r="O441" s="105"/>
      <c r="P441" s="105"/>
      <c r="Q441" s="105"/>
      <c r="R441" s="105"/>
      <c r="S441" s="105"/>
      <c r="T441" s="105"/>
      <c r="U441" s="105"/>
      <c r="V441" s="105"/>
      <c r="W441" s="105"/>
      <c r="X441" s="105"/>
      <c r="Y441" s="105"/>
      <c r="Z441" s="105"/>
      <c r="AA441" s="105"/>
      <c r="AB441" s="105"/>
      <c r="AC441" s="105"/>
      <c r="AD441" s="105"/>
      <c r="AE441" s="105"/>
      <c r="AF441" s="105"/>
    </row>
    <row r="442" spans="1:32" x14ac:dyDescent="0.25">
      <c r="A442" s="105"/>
      <c r="B442" s="105"/>
      <c r="C442" s="105"/>
      <c r="D442" s="105"/>
      <c r="E442" s="105"/>
      <c r="F442" s="105"/>
      <c r="G442" s="105"/>
      <c r="H442" s="105"/>
      <c r="I442" s="105"/>
      <c r="J442" s="105"/>
      <c r="K442" s="105"/>
      <c r="L442" s="105"/>
      <c r="M442" s="105"/>
      <c r="N442" s="105"/>
      <c r="O442" s="105"/>
      <c r="P442" s="105"/>
      <c r="Q442" s="105"/>
      <c r="R442" s="105"/>
      <c r="S442" s="105"/>
      <c r="T442" s="105"/>
      <c r="U442" s="105"/>
      <c r="V442" s="105"/>
      <c r="W442" s="105"/>
      <c r="X442" s="105"/>
      <c r="Y442" s="105"/>
      <c r="Z442" s="105"/>
      <c r="AA442" s="105"/>
      <c r="AB442" s="105"/>
      <c r="AC442" s="105"/>
      <c r="AD442" s="105"/>
      <c r="AE442" s="105"/>
      <c r="AF442" s="105"/>
    </row>
    <row r="443" spans="1:32" x14ac:dyDescent="0.25">
      <c r="A443" s="105"/>
      <c r="B443" s="105"/>
      <c r="C443" s="105"/>
      <c r="D443" s="105"/>
      <c r="E443" s="105"/>
      <c r="F443" s="105"/>
      <c r="G443" s="105"/>
      <c r="H443" s="105"/>
      <c r="I443" s="105"/>
      <c r="J443" s="105"/>
      <c r="K443" s="105"/>
      <c r="L443" s="105"/>
      <c r="M443" s="105"/>
      <c r="N443" s="105"/>
      <c r="O443" s="105"/>
      <c r="P443" s="105"/>
      <c r="Q443" s="105"/>
      <c r="R443" s="105"/>
      <c r="S443" s="105"/>
      <c r="T443" s="105"/>
      <c r="U443" s="105"/>
      <c r="V443" s="105"/>
      <c r="W443" s="105"/>
      <c r="X443" s="105"/>
      <c r="Y443" s="105"/>
      <c r="Z443" s="105"/>
      <c r="AA443" s="105"/>
      <c r="AB443" s="105"/>
      <c r="AC443" s="105"/>
      <c r="AD443" s="105"/>
      <c r="AE443" s="105"/>
      <c r="AF443" s="105"/>
    </row>
    <row r="444" spans="1:32" x14ac:dyDescent="0.25">
      <c r="A444" s="105"/>
      <c r="B444" s="105"/>
      <c r="C444" s="105"/>
      <c r="D444" s="105"/>
      <c r="E444" s="105"/>
      <c r="F444" s="105"/>
      <c r="G444" s="105"/>
      <c r="H444" s="105"/>
      <c r="I444" s="105"/>
      <c r="J444" s="105"/>
      <c r="K444" s="105"/>
      <c r="L444" s="105"/>
      <c r="M444" s="105"/>
      <c r="N444" s="105"/>
      <c r="O444" s="105"/>
      <c r="P444" s="105"/>
      <c r="Q444" s="105"/>
      <c r="R444" s="105"/>
      <c r="S444" s="105"/>
      <c r="T444" s="105"/>
      <c r="U444" s="105"/>
      <c r="V444" s="105"/>
      <c r="W444" s="105"/>
      <c r="X444" s="105"/>
      <c r="Y444" s="105"/>
      <c r="Z444" s="105"/>
      <c r="AA444" s="105"/>
      <c r="AB444" s="105"/>
      <c r="AC444" s="105"/>
      <c r="AD444" s="105"/>
      <c r="AE444" s="105"/>
      <c r="AF444" s="105"/>
    </row>
    <row r="445" spans="1:32" x14ac:dyDescent="0.25">
      <c r="A445" s="105"/>
      <c r="B445" s="105"/>
      <c r="C445" s="105"/>
      <c r="D445" s="105"/>
      <c r="E445" s="105"/>
      <c r="F445" s="105"/>
      <c r="G445" s="105"/>
      <c r="H445" s="105"/>
      <c r="I445" s="105"/>
      <c r="J445" s="105"/>
      <c r="K445" s="105"/>
      <c r="L445" s="105"/>
      <c r="M445" s="105"/>
      <c r="N445" s="105"/>
      <c r="O445" s="105"/>
      <c r="P445" s="105"/>
      <c r="Q445" s="105"/>
      <c r="R445" s="105"/>
      <c r="S445" s="105"/>
      <c r="T445" s="105"/>
      <c r="U445" s="105"/>
      <c r="V445" s="105"/>
      <c r="W445" s="105"/>
      <c r="X445" s="105"/>
      <c r="Y445" s="105"/>
      <c r="Z445" s="105"/>
      <c r="AA445" s="105"/>
      <c r="AB445" s="105"/>
      <c r="AC445" s="105"/>
      <c r="AD445" s="105"/>
      <c r="AE445" s="105"/>
      <c r="AF445" s="105"/>
    </row>
    <row r="446" spans="1:32" x14ac:dyDescent="0.25">
      <c r="A446" s="105"/>
      <c r="B446" s="105"/>
      <c r="C446" s="105"/>
      <c r="D446" s="105"/>
      <c r="E446" s="105"/>
      <c r="F446" s="105"/>
      <c r="G446" s="105"/>
      <c r="H446" s="105"/>
      <c r="I446" s="105"/>
      <c r="J446" s="105"/>
      <c r="K446" s="105"/>
      <c r="L446" s="105"/>
      <c r="M446" s="105"/>
      <c r="N446" s="105"/>
      <c r="O446" s="105"/>
      <c r="P446" s="105"/>
      <c r="Q446" s="105"/>
      <c r="R446" s="105"/>
      <c r="S446" s="105"/>
      <c r="T446" s="105"/>
      <c r="U446" s="105"/>
      <c r="V446" s="105"/>
      <c r="W446" s="105"/>
      <c r="X446" s="105"/>
      <c r="Y446" s="105"/>
      <c r="Z446" s="105"/>
      <c r="AA446" s="105"/>
      <c r="AB446" s="105"/>
      <c r="AC446" s="105"/>
      <c r="AD446" s="105"/>
      <c r="AE446" s="105"/>
      <c r="AF446" s="105"/>
    </row>
    <row r="447" spans="1:32" x14ac:dyDescent="0.25">
      <c r="A447" s="105"/>
      <c r="B447" s="105"/>
      <c r="C447" s="105"/>
      <c r="D447" s="105"/>
      <c r="E447" s="105"/>
      <c r="F447" s="105"/>
      <c r="G447" s="105"/>
      <c r="H447" s="105"/>
      <c r="I447" s="105"/>
      <c r="J447" s="105"/>
      <c r="K447" s="105"/>
      <c r="L447" s="105"/>
      <c r="M447" s="105"/>
      <c r="N447" s="105"/>
      <c r="O447" s="105"/>
      <c r="P447" s="105"/>
      <c r="Q447" s="105"/>
      <c r="R447" s="105"/>
      <c r="S447" s="105"/>
      <c r="T447" s="105"/>
      <c r="U447" s="105"/>
      <c r="V447" s="105"/>
      <c r="W447" s="105"/>
      <c r="X447" s="105"/>
      <c r="Y447" s="105"/>
      <c r="Z447" s="105"/>
      <c r="AA447" s="105"/>
      <c r="AB447" s="105"/>
      <c r="AC447" s="105"/>
      <c r="AD447" s="105"/>
      <c r="AE447" s="105"/>
      <c r="AF447" s="105"/>
    </row>
    <row r="448" spans="1:32" x14ac:dyDescent="0.25">
      <c r="A448" s="105"/>
      <c r="B448" s="105"/>
      <c r="C448" s="105"/>
      <c r="D448" s="105"/>
      <c r="E448" s="105"/>
      <c r="F448" s="105"/>
      <c r="G448" s="105"/>
      <c r="H448" s="105"/>
      <c r="I448" s="105"/>
      <c r="J448" s="105"/>
      <c r="K448" s="105"/>
      <c r="L448" s="105"/>
      <c r="M448" s="105"/>
      <c r="N448" s="105"/>
      <c r="O448" s="105"/>
      <c r="P448" s="105"/>
      <c r="Q448" s="105"/>
      <c r="R448" s="105"/>
      <c r="S448" s="105"/>
      <c r="T448" s="105"/>
      <c r="U448" s="105"/>
      <c r="V448" s="105"/>
      <c r="W448" s="105"/>
      <c r="X448" s="105"/>
      <c r="Y448" s="105"/>
      <c r="Z448" s="105"/>
      <c r="AA448" s="105"/>
      <c r="AB448" s="105"/>
      <c r="AC448" s="105"/>
      <c r="AD448" s="105"/>
      <c r="AE448" s="105"/>
      <c r="AF448" s="105"/>
    </row>
    <row r="449" spans="1:32" x14ac:dyDescent="0.25">
      <c r="A449" s="105"/>
      <c r="B449" s="105"/>
      <c r="C449" s="105"/>
      <c r="D449" s="105"/>
      <c r="E449" s="105"/>
      <c r="F449" s="105"/>
      <c r="G449" s="105"/>
      <c r="H449" s="105"/>
      <c r="I449" s="105"/>
      <c r="J449" s="105"/>
      <c r="K449" s="105"/>
      <c r="L449" s="105"/>
      <c r="M449" s="105"/>
      <c r="N449" s="105"/>
      <c r="O449" s="105"/>
      <c r="P449" s="105"/>
      <c r="Q449" s="105"/>
      <c r="R449" s="105"/>
      <c r="S449" s="105"/>
      <c r="T449" s="105"/>
      <c r="U449" s="105"/>
      <c r="V449" s="105"/>
      <c r="W449" s="105"/>
      <c r="X449" s="105"/>
      <c r="Y449" s="105"/>
      <c r="Z449" s="105"/>
      <c r="AA449" s="105"/>
      <c r="AB449" s="105"/>
      <c r="AC449" s="105"/>
      <c r="AD449" s="105"/>
      <c r="AE449" s="105"/>
      <c r="AF449" s="105"/>
    </row>
    <row r="450" spans="1:32" x14ac:dyDescent="0.25">
      <c r="A450" s="105"/>
      <c r="B450" s="105"/>
      <c r="C450" s="105"/>
      <c r="D450" s="105"/>
      <c r="E450" s="105"/>
      <c r="F450" s="105"/>
      <c r="G450" s="105"/>
      <c r="H450" s="105"/>
      <c r="I450" s="105"/>
      <c r="J450" s="105"/>
      <c r="K450" s="105"/>
      <c r="L450" s="105"/>
      <c r="M450" s="105"/>
      <c r="N450" s="105"/>
      <c r="O450" s="105"/>
      <c r="P450" s="105"/>
      <c r="Q450" s="105"/>
      <c r="R450" s="105"/>
      <c r="S450" s="105"/>
      <c r="T450" s="105"/>
      <c r="U450" s="105"/>
      <c r="V450" s="105"/>
      <c r="W450" s="105"/>
      <c r="X450" s="105"/>
      <c r="Y450" s="105"/>
      <c r="Z450" s="105"/>
      <c r="AA450" s="105"/>
      <c r="AB450" s="105"/>
      <c r="AC450" s="105"/>
      <c r="AD450" s="105"/>
      <c r="AE450" s="105"/>
      <c r="AF450" s="105"/>
    </row>
    <row r="451" spans="1:32" x14ac:dyDescent="0.25">
      <c r="A451" s="105"/>
      <c r="B451" s="105"/>
      <c r="C451" s="105"/>
      <c r="D451" s="105"/>
      <c r="E451" s="105"/>
      <c r="F451" s="105"/>
      <c r="G451" s="105"/>
      <c r="H451" s="105"/>
      <c r="I451" s="105"/>
      <c r="J451" s="105"/>
      <c r="K451" s="105"/>
      <c r="L451" s="105"/>
      <c r="M451" s="105"/>
      <c r="N451" s="105"/>
      <c r="O451" s="105"/>
      <c r="P451" s="105"/>
      <c r="Q451" s="105"/>
      <c r="R451" s="105"/>
      <c r="S451" s="105"/>
      <c r="T451" s="105"/>
      <c r="U451" s="105"/>
      <c r="V451" s="105"/>
      <c r="W451" s="105"/>
      <c r="X451" s="105"/>
      <c r="Y451" s="105"/>
      <c r="Z451" s="105"/>
      <c r="AA451" s="105"/>
      <c r="AB451" s="105"/>
      <c r="AC451" s="105"/>
      <c r="AD451" s="105"/>
      <c r="AE451" s="105"/>
      <c r="AF451" s="105"/>
    </row>
    <row r="452" spans="1:32" x14ac:dyDescent="0.25">
      <c r="A452" s="105"/>
      <c r="B452" s="105"/>
      <c r="C452" s="105"/>
      <c r="D452" s="105"/>
      <c r="E452" s="105"/>
      <c r="F452" s="105"/>
      <c r="G452" s="105"/>
      <c r="H452" s="105"/>
      <c r="I452" s="105"/>
      <c r="J452" s="105"/>
      <c r="K452" s="105"/>
      <c r="L452" s="105"/>
      <c r="M452" s="105"/>
      <c r="N452" s="105"/>
      <c r="O452" s="105"/>
      <c r="P452" s="105"/>
      <c r="Q452" s="105"/>
      <c r="R452" s="105"/>
      <c r="S452" s="105"/>
      <c r="T452" s="105"/>
      <c r="U452" s="105"/>
      <c r="V452" s="105"/>
      <c r="W452" s="105"/>
      <c r="X452" s="105"/>
      <c r="Y452" s="105"/>
      <c r="Z452" s="105"/>
      <c r="AA452" s="105"/>
      <c r="AB452" s="105"/>
      <c r="AC452" s="105"/>
      <c r="AD452" s="105"/>
      <c r="AE452" s="105"/>
      <c r="AF452" s="105"/>
    </row>
    <row r="453" spans="1:32" x14ac:dyDescent="0.25">
      <c r="A453" s="105"/>
      <c r="B453" s="105"/>
      <c r="C453" s="105"/>
      <c r="D453" s="105"/>
      <c r="E453" s="105"/>
      <c r="F453" s="105"/>
      <c r="G453" s="105"/>
      <c r="H453" s="105"/>
      <c r="I453" s="105"/>
      <c r="J453" s="105"/>
      <c r="K453" s="105"/>
      <c r="L453" s="105"/>
      <c r="M453" s="105"/>
      <c r="N453" s="105"/>
      <c r="O453" s="105"/>
      <c r="P453" s="105"/>
      <c r="Q453" s="105"/>
      <c r="R453" s="105"/>
      <c r="S453" s="105"/>
      <c r="T453" s="105"/>
      <c r="U453" s="105"/>
      <c r="V453" s="105"/>
      <c r="W453" s="105"/>
      <c r="X453" s="105"/>
      <c r="Y453" s="105"/>
      <c r="Z453" s="105"/>
      <c r="AA453" s="105"/>
      <c r="AB453" s="105"/>
      <c r="AC453" s="105"/>
      <c r="AD453" s="105"/>
      <c r="AE453" s="105"/>
      <c r="AF453" s="105"/>
    </row>
    <row r="454" spans="1:32" x14ac:dyDescent="0.25">
      <c r="A454" s="105"/>
      <c r="B454" s="105"/>
      <c r="C454" s="105"/>
      <c r="D454" s="105"/>
      <c r="E454" s="105"/>
      <c r="F454" s="105"/>
      <c r="G454" s="105"/>
      <c r="H454" s="105"/>
      <c r="I454" s="105"/>
      <c r="J454" s="105"/>
      <c r="K454" s="105"/>
      <c r="L454" s="105"/>
      <c r="M454" s="105"/>
      <c r="N454" s="105"/>
      <c r="O454" s="105"/>
      <c r="P454" s="105"/>
      <c r="Q454" s="105"/>
      <c r="R454" s="105"/>
      <c r="S454" s="105"/>
      <c r="T454" s="105"/>
      <c r="U454" s="105"/>
      <c r="V454" s="105"/>
      <c r="W454" s="105"/>
      <c r="X454" s="105"/>
      <c r="Y454" s="105"/>
      <c r="Z454" s="105"/>
      <c r="AA454" s="105"/>
      <c r="AB454" s="105"/>
      <c r="AC454" s="105"/>
      <c r="AD454" s="105"/>
      <c r="AE454" s="105"/>
      <c r="AF454" s="105"/>
    </row>
    <row r="455" spans="1:32" x14ac:dyDescent="0.25">
      <c r="A455" s="105"/>
      <c r="B455" s="105"/>
      <c r="C455" s="105"/>
      <c r="D455" s="105"/>
      <c r="E455" s="105"/>
      <c r="F455" s="105"/>
      <c r="G455" s="105"/>
      <c r="H455" s="105"/>
      <c r="I455" s="105"/>
      <c r="J455" s="105"/>
      <c r="K455" s="105"/>
      <c r="L455" s="105"/>
      <c r="M455" s="105"/>
      <c r="N455" s="105"/>
      <c r="O455" s="105"/>
      <c r="P455" s="105"/>
      <c r="Q455" s="105"/>
      <c r="R455" s="105"/>
      <c r="S455" s="105"/>
      <c r="T455" s="105"/>
      <c r="U455" s="105"/>
      <c r="V455" s="105"/>
      <c r="W455" s="105"/>
      <c r="X455" s="105"/>
      <c r="Y455" s="105"/>
      <c r="Z455" s="105"/>
      <c r="AA455" s="105"/>
      <c r="AB455" s="105"/>
      <c r="AC455" s="105"/>
      <c r="AD455" s="105"/>
      <c r="AE455" s="105"/>
      <c r="AF455" s="105"/>
    </row>
    <row r="456" spans="1:32" x14ac:dyDescent="0.25">
      <c r="A456" s="105"/>
      <c r="B456" s="105"/>
      <c r="C456" s="105"/>
      <c r="D456" s="105"/>
      <c r="E456" s="105"/>
      <c r="F456" s="105"/>
      <c r="G456" s="105"/>
      <c r="H456" s="105"/>
      <c r="I456" s="105"/>
      <c r="J456" s="105"/>
      <c r="K456" s="105"/>
      <c r="L456" s="105"/>
      <c r="M456" s="105"/>
      <c r="N456" s="105"/>
      <c r="O456" s="105"/>
      <c r="P456" s="105"/>
      <c r="Q456" s="105"/>
      <c r="R456" s="105"/>
      <c r="S456" s="105"/>
      <c r="T456" s="105"/>
      <c r="U456" s="105"/>
      <c r="V456" s="105"/>
      <c r="W456" s="105"/>
      <c r="X456" s="105"/>
      <c r="Y456" s="105"/>
      <c r="Z456" s="105"/>
      <c r="AA456" s="105"/>
      <c r="AB456" s="105"/>
      <c r="AC456" s="105"/>
      <c r="AD456" s="105"/>
      <c r="AE456" s="105"/>
      <c r="AF456" s="105"/>
    </row>
    <row r="457" spans="1:32" x14ac:dyDescent="0.25">
      <c r="A457" s="105"/>
      <c r="B457" s="105"/>
      <c r="C457" s="105"/>
      <c r="D457" s="105"/>
      <c r="E457" s="105"/>
      <c r="F457" s="105"/>
      <c r="G457" s="105"/>
      <c r="H457" s="105"/>
      <c r="I457" s="105"/>
      <c r="J457" s="105"/>
      <c r="K457" s="105"/>
      <c r="L457" s="105"/>
      <c r="M457" s="105"/>
      <c r="N457" s="105"/>
      <c r="O457" s="105"/>
      <c r="P457" s="105"/>
      <c r="Q457" s="105"/>
      <c r="R457" s="105"/>
      <c r="S457" s="105"/>
      <c r="T457" s="105"/>
      <c r="U457" s="105"/>
      <c r="V457" s="105"/>
      <c r="W457" s="105"/>
      <c r="X457" s="105"/>
      <c r="Y457" s="105"/>
      <c r="Z457" s="105"/>
      <c r="AA457" s="105"/>
      <c r="AB457" s="105"/>
      <c r="AC457" s="105"/>
      <c r="AD457" s="105"/>
      <c r="AE457" s="105"/>
      <c r="AF457" s="105"/>
    </row>
    <row r="458" spans="1:32" x14ac:dyDescent="0.25">
      <c r="A458" s="105"/>
      <c r="B458" s="105"/>
      <c r="C458" s="105"/>
      <c r="D458" s="105"/>
      <c r="E458" s="105"/>
      <c r="F458" s="105"/>
      <c r="G458" s="105"/>
      <c r="H458" s="105"/>
      <c r="I458" s="105"/>
      <c r="J458" s="105"/>
      <c r="K458" s="105"/>
      <c r="L458" s="105"/>
      <c r="M458" s="105"/>
      <c r="N458" s="105"/>
      <c r="O458" s="105"/>
      <c r="P458" s="105"/>
      <c r="Q458" s="105"/>
      <c r="R458" s="105"/>
      <c r="S458" s="105"/>
      <c r="T458" s="105"/>
      <c r="U458" s="105"/>
      <c r="V458" s="105"/>
      <c r="W458" s="105"/>
      <c r="X458" s="105"/>
      <c r="Y458" s="105"/>
      <c r="Z458" s="105"/>
      <c r="AA458" s="105"/>
      <c r="AB458" s="105"/>
      <c r="AC458" s="105"/>
      <c r="AD458" s="105"/>
      <c r="AE458" s="105"/>
      <c r="AF458" s="105"/>
    </row>
    <row r="459" spans="1:32" x14ac:dyDescent="0.25">
      <c r="A459" s="105"/>
      <c r="B459" s="105"/>
      <c r="C459" s="105"/>
      <c r="D459" s="105"/>
      <c r="E459" s="105"/>
      <c r="F459" s="105"/>
      <c r="G459" s="105"/>
      <c r="H459" s="105"/>
      <c r="I459" s="105"/>
      <c r="J459" s="105"/>
      <c r="K459" s="105"/>
      <c r="L459" s="105"/>
      <c r="M459" s="105"/>
      <c r="N459" s="105"/>
      <c r="O459" s="105"/>
      <c r="P459" s="105"/>
      <c r="Q459" s="105"/>
      <c r="R459" s="105"/>
      <c r="S459" s="105"/>
      <c r="T459" s="105"/>
      <c r="U459" s="105"/>
      <c r="V459" s="105"/>
      <c r="W459" s="105"/>
      <c r="X459" s="105"/>
      <c r="Y459" s="105"/>
      <c r="Z459" s="105"/>
      <c r="AA459" s="105"/>
      <c r="AB459" s="105"/>
      <c r="AC459" s="105"/>
      <c r="AD459" s="105"/>
      <c r="AE459" s="105"/>
      <c r="AF459" s="105"/>
    </row>
    <row r="460" spans="1:32" x14ac:dyDescent="0.25">
      <c r="A460" s="105"/>
      <c r="B460" s="105"/>
      <c r="C460" s="105"/>
      <c r="D460" s="105"/>
      <c r="E460" s="105"/>
      <c r="F460" s="105"/>
      <c r="G460" s="105"/>
      <c r="H460" s="105"/>
      <c r="I460" s="105"/>
      <c r="J460" s="105"/>
      <c r="K460" s="105"/>
      <c r="L460" s="105"/>
      <c r="M460" s="105"/>
      <c r="N460" s="105"/>
      <c r="O460" s="105"/>
      <c r="P460" s="105"/>
      <c r="Q460" s="105"/>
      <c r="R460" s="105"/>
      <c r="S460" s="105"/>
      <c r="T460" s="105"/>
      <c r="U460" s="105"/>
      <c r="V460" s="105"/>
      <c r="W460" s="105"/>
      <c r="X460" s="105"/>
      <c r="Y460" s="105"/>
      <c r="Z460" s="105"/>
      <c r="AA460" s="105"/>
      <c r="AB460" s="105"/>
      <c r="AC460" s="105"/>
      <c r="AD460" s="105"/>
      <c r="AE460" s="105"/>
      <c r="AF460" s="105"/>
    </row>
    <row r="461" spans="1:32" x14ac:dyDescent="0.25">
      <c r="A461" s="105"/>
      <c r="B461" s="105"/>
      <c r="C461" s="105"/>
      <c r="D461" s="105"/>
      <c r="E461" s="105"/>
      <c r="F461" s="105"/>
      <c r="G461" s="105"/>
      <c r="H461" s="105"/>
      <c r="I461" s="105"/>
      <c r="J461" s="105"/>
      <c r="K461" s="105"/>
      <c r="L461" s="105"/>
      <c r="M461" s="105"/>
      <c r="N461" s="105"/>
      <c r="O461" s="105"/>
      <c r="P461" s="105"/>
      <c r="Q461" s="105"/>
      <c r="R461" s="105"/>
      <c r="S461" s="105"/>
      <c r="T461" s="105"/>
      <c r="U461" s="105"/>
      <c r="V461" s="105"/>
      <c r="W461" s="105"/>
      <c r="X461" s="105"/>
      <c r="Y461" s="105"/>
      <c r="Z461" s="105"/>
      <c r="AA461" s="105"/>
      <c r="AB461" s="105"/>
      <c r="AC461" s="105"/>
      <c r="AD461" s="105"/>
      <c r="AE461" s="105"/>
      <c r="AF461" s="105"/>
    </row>
    <row r="462" spans="1:32" x14ac:dyDescent="0.25">
      <c r="A462" s="105"/>
      <c r="B462" s="105"/>
      <c r="C462" s="105"/>
      <c r="D462" s="105"/>
      <c r="E462" s="105"/>
      <c r="F462" s="105"/>
      <c r="G462" s="105"/>
      <c r="H462" s="105"/>
      <c r="I462" s="105"/>
      <c r="J462" s="105"/>
      <c r="K462" s="105"/>
      <c r="L462" s="105"/>
      <c r="M462" s="105"/>
      <c r="N462" s="105"/>
      <c r="O462" s="105"/>
      <c r="P462" s="105"/>
      <c r="Q462" s="105"/>
      <c r="R462" s="105"/>
      <c r="S462" s="105"/>
      <c r="T462" s="105"/>
      <c r="U462" s="105"/>
      <c r="V462" s="105"/>
      <c r="W462" s="105"/>
      <c r="X462" s="105"/>
      <c r="Y462" s="105"/>
      <c r="Z462" s="105"/>
      <c r="AA462" s="105"/>
      <c r="AB462" s="105"/>
      <c r="AC462" s="105"/>
      <c r="AD462" s="105"/>
      <c r="AE462" s="105"/>
      <c r="AF462" s="105"/>
    </row>
    <row r="463" spans="1:32" x14ac:dyDescent="0.25">
      <c r="A463" s="105"/>
      <c r="B463" s="105"/>
      <c r="C463" s="105"/>
      <c r="D463" s="105"/>
      <c r="E463" s="105"/>
      <c r="F463" s="105"/>
      <c r="G463" s="105"/>
      <c r="H463" s="105"/>
      <c r="I463" s="105"/>
      <c r="J463" s="105"/>
      <c r="K463" s="105"/>
      <c r="L463" s="105"/>
      <c r="M463" s="105"/>
      <c r="N463" s="105"/>
      <c r="O463" s="105"/>
      <c r="P463" s="105"/>
      <c r="Q463" s="105"/>
      <c r="R463" s="105"/>
      <c r="S463" s="105"/>
      <c r="T463" s="105"/>
      <c r="U463" s="105"/>
      <c r="V463" s="105"/>
      <c r="W463" s="105"/>
      <c r="X463" s="105"/>
      <c r="Y463" s="105"/>
      <c r="Z463" s="105"/>
      <c r="AA463" s="105"/>
      <c r="AB463" s="105"/>
      <c r="AC463" s="105"/>
      <c r="AD463" s="105"/>
      <c r="AE463" s="105"/>
      <c r="AF463" s="105"/>
    </row>
    <row r="464" spans="1:32" x14ac:dyDescent="0.25">
      <c r="A464" s="105"/>
      <c r="B464" s="105"/>
      <c r="C464" s="105"/>
      <c r="D464" s="105"/>
      <c r="E464" s="105"/>
      <c r="F464" s="105"/>
      <c r="G464" s="105"/>
      <c r="H464" s="105"/>
      <c r="I464" s="105"/>
      <c r="J464" s="105"/>
      <c r="K464" s="105"/>
      <c r="L464" s="105"/>
      <c r="M464" s="105"/>
      <c r="N464" s="105"/>
      <c r="O464" s="105"/>
      <c r="P464" s="105"/>
      <c r="Q464" s="105"/>
      <c r="R464" s="105"/>
      <c r="S464" s="105"/>
      <c r="T464" s="105"/>
      <c r="U464" s="105"/>
      <c r="V464" s="105"/>
      <c r="W464" s="105"/>
      <c r="X464" s="105"/>
      <c r="Y464" s="105"/>
      <c r="Z464" s="105"/>
      <c r="AA464" s="105"/>
      <c r="AB464" s="105"/>
      <c r="AC464" s="105"/>
      <c r="AD464" s="105"/>
      <c r="AE464" s="105"/>
      <c r="AF464" s="105"/>
    </row>
    <row r="465" spans="1:32" x14ac:dyDescent="0.25">
      <c r="A465" s="105"/>
      <c r="B465" s="105"/>
      <c r="C465" s="105"/>
      <c r="D465" s="105"/>
      <c r="E465" s="105"/>
      <c r="F465" s="105"/>
      <c r="G465" s="105"/>
      <c r="H465" s="105"/>
      <c r="I465" s="105"/>
      <c r="J465" s="105"/>
      <c r="K465" s="105"/>
      <c r="L465" s="105"/>
      <c r="M465" s="105"/>
      <c r="N465" s="105"/>
      <c r="O465" s="105"/>
      <c r="P465" s="105"/>
      <c r="Q465" s="105"/>
      <c r="R465" s="105"/>
      <c r="S465" s="105"/>
      <c r="T465" s="105"/>
      <c r="U465" s="105"/>
      <c r="V465" s="105"/>
      <c r="W465" s="105"/>
      <c r="X465" s="105"/>
      <c r="Y465" s="105"/>
      <c r="Z465" s="105"/>
      <c r="AA465" s="105"/>
      <c r="AB465" s="105"/>
      <c r="AC465" s="105"/>
      <c r="AD465" s="105"/>
      <c r="AE465" s="105"/>
      <c r="AF465" s="105"/>
    </row>
    <row r="466" spans="1:32" x14ac:dyDescent="0.25">
      <c r="A466" s="105"/>
      <c r="B466" s="105"/>
      <c r="C466" s="105"/>
      <c r="D466" s="105"/>
      <c r="E466" s="105"/>
      <c r="F466" s="105"/>
      <c r="G466" s="105"/>
      <c r="H466" s="105"/>
      <c r="I466" s="105"/>
      <c r="J466" s="105"/>
      <c r="K466" s="105"/>
      <c r="L466" s="105"/>
      <c r="M466" s="105"/>
      <c r="N466" s="105"/>
      <c r="O466" s="105"/>
      <c r="P466" s="105"/>
      <c r="Q466" s="105"/>
      <c r="R466" s="105"/>
      <c r="S466" s="105"/>
      <c r="T466" s="105"/>
      <c r="U466" s="105"/>
      <c r="V466" s="105"/>
      <c r="W466" s="105"/>
      <c r="X466" s="105"/>
      <c r="Y466" s="105"/>
      <c r="Z466" s="105"/>
      <c r="AA466" s="105"/>
      <c r="AB466" s="105"/>
      <c r="AC466" s="105"/>
      <c r="AD466" s="105"/>
      <c r="AE466" s="105"/>
      <c r="AF466" s="105"/>
    </row>
    <row r="467" spans="1:32" x14ac:dyDescent="0.25">
      <c r="A467" s="105"/>
      <c r="B467" s="105"/>
      <c r="C467" s="105"/>
      <c r="D467" s="105"/>
      <c r="E467" s="105"/>
      <c r="F467" s="105"/>
      <c r="G467" s="105"/>
      <c r="H467" s="105"/>
      <c r="I467" s="105"/>
      <c r="J467" s="105"/>
      <c r="K467" s="105"/>
      <c r="L467" s="105"/>
      <c r="M467" s="105"/>
      <c r="N467" s="105"/>
      <c r="O467" s="105"/>
      <c r="P467" s="105"/>
      <c r="Q467" s="105"/>
      <c r="R467" s="105"/>
      <c r="S467" s="105"/>
      <c r="T467" s="105"/>
      <c r="U467" s="105"/>
      <c r="V467" s="105"/>
      <c r="W467" s="105"/>
      <c r="X467" s="105"/>
      <c r="Y467" s="105"/>
      <c r="Z467" s="105"/>
      <c r="AA467" s="105"/>
      <c r="AB467" s="105"/>
      <c r="AC467" s="105"/>
      <c r="AD467" s="105"/>
      <c r="AE467" s="105"/>
      <c r="AF467" s="105"/>
    </row>
    <row r="468" spans="1:32" x14ac:dyDescent="0.25">
      <c r="A468" s="105"/>
      <c r="B468" s="105"/>
      <c r="C468" s="105"/>
      <c r="D468" s="105"/>
      <c r="E468" s="105"/>
      <c r="F468" s="105"/>
      <c r="G468" s="105"/>
      <c r="H468" s="105"/>
      <c r="I468" s="105"/>
      <c r="J468" s="105"/>
      <c r="K468" s="105"/>
      <c r="L468" s="105"/>
      <c r="M468" s="105"/>
      <c r="N468" s="105"/>
      <c r="O468" s="105"/>
      <c r="P468" s="105"/>
      <c r="Q468" s="105"/>
      <c r="R468" s="105"/>
      <c r="S468" s="105"/>
      <c r="T468" s="105"/>
      <c r="U468" s="105"/>
      <c r="V468" s="105"/>
      <c r="W468" s="105"/>
      <c r="X468" s="105"/>
      <c r="Y468" s="105"/>
      <c r="Z468" s="105"/>
      <c r="AA468" s="105"/>
      <c r="AB468" s="105"/>
      <c r="AC468" s="105"/>
      <c r="AD468" s="105"/>
      <c r="AE468" s="105"/>
      <c r="AF468" s="105"/>
    </row>
    <row r="469" spans="1:32" x14ac:dyDescent="0.25">
      <c r="A469" s="105"/>
      <c r="B469" s="105"/>
      <c r="C469" s="105"/>
      <c r="D469" s="105"/>
      <c r="E469" s="105"/>
      <c r="F469" s="105"/>
      <c r="G469" s="105"/>
      <c r="H469" s="105"/>
      <c r="I469" s="105"/>
      <c r="J469" s="105"/>
      <c r="K469" s="105"/>
      <c r="L469" s="105"/>
      <c r="M469" s="105"/>
      <c r="N469" s="105"/>
      <c r="O469" s="105"/>
      <c r="P469" s="105"/>
      <c r="Q469" s="105"/>
      <c r="R469" s="105"/>
      <c r="S469" s="105"/>
      <c r="T469" s="105"/>
      <c r="U469" s="105"/>
      <c r="V469" s="105"/>
      <c r="W469" s="105"/>
      <c r="X469" s="105"/>
      <c r="Y469" s="105"/>
      <c r="Z469" s="105"/>
      <c r="AA469" s="105"/>
      <c r="AB469" s="105"/>
      <c r="AC469" s="105"/>
      <c r="AD469" s="105"/>
      <c r="AE469" s="105"/>
      <c r="AF469" s="105"/>
    </row>
    <row r="470" spans="1:32" x14ac:dyDescent="0.25">
      <c r="A470" s="105"/>
      <c r="B470" s="105"/>
      <c r="C470" s="105"/>
      <c r="D470" s="105"/>
      <c r="E470" s="105"/>
      <c r="F470" s="105"/>
      <c r="G470" s="105"/>
      <c r="H470" s="105"/>
      <c r="I470" s="105"/>
      <c r="J470" s="105"/>
      <c r="K470" s="105"/>
      <c r="L470" s="105"/>
      <c r="M470" s="105"/>
      <c r="N470" s="105"/>
      <c r="O470" s="105"/>
      <c r="P470" s="105"/>
      <c r="Q470" s="105"/>
      <c r="R470" s="105"/>
      <c r="S470" s="105"/>
      <c r="T470" s="105"/>
      <c r="U470" s="105"/>
      <c r="V470" s="105"/>
      <c r="W470" s="105"/>
      <c r="X470" s="105"/>
      <c r="Y470" s="105"/>
      <c r="Z470" s="105"/>
      <c r="AA470" s="105"/>
      <c r="AB470" s="105"/>
      <c r="AC470" s="105"/>
      <c r="AD470" s="105"/>
      <c r="AE470" s="105"/>
      <c r="AF470" s="105"/>
    </row>
    <row r="471" spans="1:32" x14ac:dyDescent="0.25">
      <c r="A471" s="105"/>
      <c r="B471" s="105"/>
      <c r="C471" s="105"/>
      <c r="D471" s="105"/>
      <c r="E471" s="105"/>
      <c r="F471" s="105"/>
      <c r="G471" s="105"/>
      <c r="H471" s="105"/>
      <c r="I471" s="105"/>
      <c r="J471" s="105"/>
      <c r="K471" s="105"/>
      <c r="L471" s="105"/>
      <c r="M471" s="105"/>
      <c r="N471" s="105"/>
      <c r="O471" s="105"/>
      <c r="P471" s="105"/>
      <c r="Q471" s="105"/>
      <c r="R471" s="105"/>
      <c r="S471" s="105"/>
      <c r="T471" s="105"/>
      <c r="U471" s="105"/>
      <c r="V471" s="105"/>
      <c r="W471" s="105"/>
      <c r="X471" s="105"/>
      <c r="Y471" s="105"/>
      <c r="Z471" s="105"/>
      <c r="AA471" s="105"/>
      <c r="AB471" s="105"/>
      <c r="AC471" s="105"/>
      <c r="AD471" s="105"/>
      <c r="AE471" s="105"/>
      <c r="AF471" s="105"/>
    </row>
    <row r="472" spans="1:32" x14ac:dyDescent="0.25">
      <c r="A472" s="105"/>
      <c r="B472" s="105"/>
      <c r="C472" s="105"/>
      <c r="D472" s="105"/>
      <c r="E472" s="105"/>
      <c r="F472" s="105"/>
      <c r="G472" s="105"/>
      <c r="H472" s="105"/>
      <c r="I472" s="105"/>
      <c r="J472" s="105"/>
      <c r="K472" s="105"/>
      <c r="L472" s="105"/>
      <c r="M472" s="105"/>
      <c r="N472" s="105"/>
      <c r="O472" s="105"/>
      <c r="P472" s="105"/>
      <c r="Q472" s="105"/>
      <c r="R472" s="105"/>
      <c r="S472" s="105"/>
      <c r="T472" s="105"/>
      <c r="U472" s="105"/>
      <c r="V472" s="105"/>
      <c r="W472" s="105"/>
      <c r="X472" s="105"/>
      <c r="Y472" s="105"/>
      <c r="Z472" s="105"/>
      <c r="AA472" s="105"/>
      <c r="AB472" s="105"/>
      <c r="AC472" s="105"/>
      <c r="AD472" s="105"/>
      <c r="AE472" s="105"/>
      <c r="AF472" s="105"/>
    </row>
    <row r="473" spans="1:32" x14ac:dyDescent="0.25">
      <c r="A473" s="105"/>
      <c r="B473" s="105"/>
      <c r="C473" s="105"/>
      <c r="D473" s="105"/>
      <c r="E473" s="105"/>
      <c r="F473" s="105"/>
      <c r="G473" s="105"/>
      <c r="H473" s="105"/>
      <c r="I473" s="105"/>
      <c r="J473" s="105"/>
      <c r="K473" s="105"/>
      <c r="L473" s="105"/>
      <c r="M473" s="105"/>
      <c r="N473" s="105"/>
      <c r="O473" s="105"/>
      <c r="P473" s="105"/>
      <c r="Q473" s="105"/>
      <c r="R473" s="105"/>
      <c r="S473" s="105"/>
      <c r="T473" s="105"/>
      <c r="U473" s="105"/>
      <c r="V473" s="105"/>
      <c r="W473" s="105"/>
      <c r="X473" s="105"/>
      <c r="Y473" s="105"/>
      <c r="Z473" s="105"/>
      <c r="AA473" s="105"/>
      <c r="AB473" s="105"/>
      <c r="AC473" s="105"/>
      <c r="AD473" s="105"/>
      <c r="AE473" s="105"/>
      <c r="AF473" s="105"/>
    </row>
    <row r="474" spans="1:32" x14ac:dyDescent="0.25">
      <c r="A474" s="105"/>
      <c r="B474" s="105"/>
      <c r="C474" s="105"/>
      <c r="D474" s="105"/>
      <c r="E474" s="105"/>
      <c r="F474" s="105"/>
      <c r="G474" s="105"/>
      <c r="H474" s="105"/>
      <c r="I474" s="105"/>
      <c r="J474" s="105"/>
      <c r="K474" s="105"/>
      <c r="L474" s="105"/>
      <c r="M474" s="105"/>
      <c r="N474" s="105"/>
      <c r="O474" s="105"/>
      <c r="P474" s="105"/>
      <c r="Q474" s="105"/>
      <c r="R474" s="105"/>
      <c r="S474" s="105"/>
      <c r="T474" s="105"/>
      <c r="U474" s="105"/>
      <c r="V474" s="105"/>
      <c r="W474" s="105"/>
      <c r="X474" s="105"/>
      <c r="Y474" s="105"/>
      <c r="Z474" s="105"/>
      <c r="AA474" s="105"/>
      <c r="AB474" s="105"/>
      <c r="AC474" s="105"/>
      <c r="AD474" s="105"/>
      <c r="AE474" s="105"/>
      <c r="AF474" s="105"/>
    </row>
    <row r="475" spans="1:32" x14ac:dyDescent="0.25">
      <c r="A475" s="105"/>
      <c r="B475" s="105"/>
      <c r="C475" s="105"/>
      <c r="D475" s="105"/>
      <c r="E475" s="105"/>
      <c r="F475" s="105"/>
      <c r="G475" s="105"/>
      <c r="H475" s="105"/>
      <c r="I475" s="105"/>
      <c r="J475" s="105"/>
      <c r="K475" s="105"/>
      <c r="L475" s="105"/>
      <c r="M475" s="105"/>
      <c r="N475" s="105"/>
      <c r="O475" s="105"/>
      <c r="P475" s="105"/>
      <c r="Q475" s="105"/>
      <c r="R475" s="105"/>
      <c r="S475" s="105"/>
      <c r="T475" s="105"/>
      <c r="U475" s="105"/>
      <c r="V475" s="105"/>
      <c r="W475" s="105"/>
      <c r="X475" s="105"/>
      <c r="Y475" s="105"/>
      <c r="Z475" s="105"/>
      <c r="AA475" s="105"/>
      <c r="AB475" s="105"/>
      <c r="AC475" s="105"/>
      <c r="AD475" s="105"/>
      <c r="AE475" s="105"/>
      <c r="AF475" s="105"/>
    </row>
    <row r="476" spans="1:32" x14ac:dyDescent="0.25">
      <c r="A476" s="105"/>
      <c r="B476" s="105"/>
      <c r="C476" s="105"/>
      <c r="D476" s="105"/>
      <c r="E476" s="105"/>
      <c r="F476" s="105"/>
      <c r="G476" s="105"/>
      <c r="H476" s="105"/>
      <c r="I476" s="105"/>
      <c r="J476" s="105"/>
      <c r="K476" s="105"/>
      <c r="L476" s="105"/>
      <c r="M476" s="105"/>
      <c r="N476" s="105"/>
      <c r="O476" s="105"/>
      <c r="P476" s="105"/>
      <c r="Q476" s="105"/>
      <c r="R476" s="105"/>
      <c r="S476" s="105"/>
      <c r="T476" s="105"/>
      <c r="U476" s="105"/>
      <c r="V476" s="105"/>
      <c r="W476" s="105"/>
      <c r="X476" s="105"/>
      <c r="Y476" s="105"/>
      <c r="Z476" s="105"/>
      <c r="AA476" s="105"/>
      <c r="AB476" s="105"/>
      <c r="AC476" s="105"/>
      <c r="AD476" s="105"/>
      <c r="AE476" s="105"/>
      <c r="AF476" s="105"/>
    </row>
    <row r="477" spans="1:32" x14ac:dyDescent="0.25">
      <c r="A477" s="105"/>
      <c r="B477" s="105"/>
      <c r="C477" s="105"/>
      <c r="D477" s="105"/>
      <c r="E477" s="105"/>
      <c r="F477" s="105"/>
      <c r="G477" s="105"/>
      <c r="H477" s="105"/>
      <c r="I477" s="105"/>
      <c r="J477" s="105"/>
      <c r="K477" s="105"/>
      <c r="L477" s="105"/>
      <c r="M477" s="105"/>
      <c r="N477" s="105"/>
      <c r="O477" s="105"/>
      <c r="P477" s="105"/>
      <c r="Q477" s="105"/>
      <c r="R477" s="105"/>
      <c r="S477" s="105"/>
      <c r="T477" s="105"/>
      <c r="U477" s="105"/>
      <c r="V477" s="105"/>
      <c r="W477" s="105"/>
      <c r="X477" s="105"/>
      <c r="Y477" s="105"/>
      <c r="Z477" s="105"/>
      <c r="AA477" s="105"/>
      <c r="AB477" s="105"/>
      <c r="AC477" s="105"/>
      <c r="AD477" s="105"/>
      <c r="AE477" s="105"/>
      <c r="AF477" s="105"/>
    </row>
    <row r="478" spans="1:32" x14ac:dyDescent="0.25">
      <c r="A478" s="105"/>
      <c r="B478" s="105"/>
      <c r="C478" s="105"/>
      <c r="D478" s="105"/>
      <c r="E478" s="105"/>
      <c r="F478" s="105"/>
      <c r="G478" s="105"/>
      <c r="H478" s="105"/>
      <c r="I478" s="105"/>
      <c r="J478" s="105"/>
      <c r="K478" s="105"/>
      <c r="L478" s="105"/>
      <c r="M478" s="105"/>
      <c r="N478" s="105"/>
      <c r="O478" s="105"/>
      <c r="P478" s="105"/>
      <c r="Q478" s="105"/>
      <c r="R478" s="105"/>
      <c r="S478" s="105"/>
      <c r="T478" s="105"/>
      <c r="U478" s="105"/>
      <c r="V478" s="105"/>
      <c r="W478" s="105"/>
      <c r="X478" s="105"/>
      <c r="Y478" s="105"/>
      <c r="Z478" s="105"/>
      <c r="AA478" s="105"/>
      <c r="AB478" s="105"/>
      <c r="AC478" s="105"/>
      <c r="AD478" s="105"/>
      <c r="AE478" s="105"/>
      <c r="AF478" s="105"/>
    </row>
    <row r="479" spans="1:32" x14ac:dyDescent="0.25">
      <c r="A479" s="105"/>
      <c r="B479" s="105"/>
      <c r="C479" s="105"/>
      <c r="D479" s="105"/>
      <c r="E479" s="105"/>
      <c r="F479" s="105"/>
      <c r="G479" s="105"/>
      <c r="H479" s="105"/>
      <c r="I479" s="105"/>
      <c r="J479" s="105"/>
      <c r="K479" s="105"/>
      <c r="L479" s="105"/>
      <c r="M479" s="105"/>
      <c r="N479" s="105"/>
      <c r="O479" s="105"/>
      <c r="P479" s="105"/>
      <c r="Q479" s="105"/>
      <c r="R479" s="105"/>
      <c r="S479" s="105"/>
      <c r="T479" s="105"/>
      <c r="U479" s="105"/>
      <c r="V479" s="105"/>
      <c r="W479" s="105"/>
      <c r="X479" s="105"/>
      <c r="Y479" s="105"/>
      <c r="Z479" s="105"/>
      <c r="AA479" s="105"/>
      <c r="AB479" s="105"/>
      <c r="AC479" s="105"/>
      <c r="AD479" s="105"/>
      <c r="AE479" s="105"/>
      <c r="AF479" s="105"/>
    </row>
    <row r="480" spans="1:32" x14ac:dyDescent="0.25">
      <c r="A480" s="105"/>
      <c r="B480" s="105"/>
      <c r="C480" s="105"/>
      <c r="D480" s="105"/>
      <c r="E480" s="105"/>
      <c r="F480" s="105"/>
      <c r="G480" s="105"/>
      <c r="H480" s="105"/>
      <c r="I480" s="105"/>
      <c r="J480" s="105"/>
      <c r="K480" s="105"/>
      <c r="L480" s="105"/>
      <c r="M480" s="105"/>
      <c r="N480" s="105"/>
      <c r="O480" s="105"/>
      <c r="P480" s="105"/>
      <c r="Q480" s="105"/>
      <c r="R480" s="105"/>
      <c r="S480" s="105"/>
      <c r="T480" s="105"/>
      <c r="U480" s="105"/>
      <c r="V480" s="105"/>
      <c r="W480" s="105"/>
      <c r="X480" s="105"/>
      <c r="Y480" s="105"/>
      <c r="Z480" s="105"/>
      <c r="AA480" s="105"/>
      <c r="AB480" s="105"/>
      <c r="AC480" s="105"/>
      <c r="AD480" s="105"/>
      <c r="AE480" s="105"/>
      <c r="AF480" s="105"/>
    </row>
    <row r="481" spans="1:32" x14ac:dyDescent="0.25">
      <c r="A481" s="105"/>
      <c r="B481" s="105"/>
      <c r="C481" s="105"/>
      <c r="D481" s="105"/>
      <c r="E481" s="105"/>
      <c r="F481" s="105"/>
      <c r="G481" s="105"/>
      <c r="H481" s="105"/>
      <c r="I481" s="105"/>
      <c r="J481" s="105"/>
      <c r="K481" s="105"/>
      <c r="L481" s="105"/>
      <c r="M481" s="105"/>
      <c r="N481" s="105"/>
      <c r="O481" s="105"/>
      <c r="P481" s="105"/>
      <c r="Q481" s="105"/>
      <c r="R481" s="105"/>
      <c r="S481" s="105"/>
      <c r="T481" s="105"/>
      <c r="U481" s="105"/>
      <c r="V481" s="105"/>
      <c r="W481" s="105"/>
      <c r="X481" s="105"/>
      <c r="Y481" s="105"/>
      <c r="Z481" s="105"/>
      <c r="AA481" s="105"/>
      <c r="AB481" s="105"/>
      <c r="AC481" s="105"/>
      <c r="AD481" s="105"/>
      <c r="AE481" s="105"/>
      <c r="AF481" s="105"/>
    </row>
    <row r="482" spans="1:32" x14ac:dyDescent="0.25">
      <c r="A482" s="105"/>
      <c r="B482" s="105"/>
      <c r="C482" s="105"/>
      <c r="D482" s="105"/>
      <c r="E482" s="105"/>
      <c r="F482" s="105"/>
      <c r="G482" s="105"/>
      <c r="H482" s="105"/>
      <c r="I482" s="105"/>
      <c r="J482" s="105"/>
      <c r="K482" s="105"/>
      <c r="L482" s="105"/>
      <c r="M482" s="105"/>
      <c r="N482" s="105"/>
      <c r="O482" s="105"/>
      <c r="P482" s="105"/>
      <c r="Q482" s="105"/>
      <c r="R482" s="105"/>
      <c r="S482" s="105"/>
      <c r="T482" s="105"/>
      <c r="U482" s="105"/>
      <c r="V482" s="105"/>
      <c r="W482" s="105"/>
      <c r="X482" s="105"/>
      <c r="Y482" s="105"/>
      <c r="Z482" s="105"/>
      <c r="AA482" s="105"/>
      <c r="AB482" s="105"/>
      <c r="AC482" s="105"/>
      <c r="AD482" s="105"/>
      <c r="AE482" s="105"/>
      <c r="AF482" s="105"/>
    </row>
    <row r="483" spans="1:32" x14ac:dyDescent="0.25">
      <c r="A483" s="105"/>
      <c r="B483" s="105"/>
      <c r="C483" s="105"/>
      <c r="D483" s="105"/>
      <c r="E483" s="105"/>
      <c r="F483" s="105"/>
      <c r="G483" s="105"/>
      <c r="H483" s="105"/>
      <c r="I483" s="105"/>
      <c r="J483" s="105"/>
      <c r="K483" s="105"/>
      <c r="L483" s="105"/>
      <c r="M483" s="105"/>
      <c r="N483" s="105"/>
      <c r="O483" s="105"/>
      <c r="P483" s="105"/>
      <c r="Q483" s="105"/>
      <c r="R483" s="105"/>
      <c r="S483" s="105"/>
      <c r="T483" s="105"/>
      <c r="U483" s="105"/>
      <c r="V483" s="105"/>
      <c r="W483" s="105"/>
      <c r="X483" s="105"/>
      <c r="Y483" s="105"/>
      <c r="Z483" s="105"/>
      <c r="AA483" s="105"/>
      <c r="AB483" s="105"/>
      <c r="AC483" s="105"/>
      <c r="AD483" s="105"/>
      <c r="AE483" s="105"/>
      <c r="AF483" s="105"/>
    </row>
    <row r="484" spans="1:32" x14ac:dyDescent="0.25">
      <c r="A484" s="105"/>
      <c r="B484" s="105"/>
      <c r="C484" s="105"/>
      <c r="D484" s="105"/>
      <c r="E484" s="105"/>
      <c r="F484" s="105"/>
      <c r="G484" s="105"/>
      <c r="H484" s="105"/>
      <c r="I484" s="105"/>
      <c r="J484" s="105"/>
      <c r="K484" s="105"/>
      <c r="L484" s="105"/>
      <c r="M484" s="105"/>
      <c r="N484" s="105"/>
      <c r="O484" s="105"/>
      <c r="P484" s="105"/>
      <c r="Q484" s="105"/>
      <c r="R484" s="105"/>
      <c r="S484" s="105"/>
      <c r="T484" s="105"/>
      <c r="U484" s="105"/>
      <c r="V484" s="105"/>
      <c r="W484" s="105"/>
      <c r="X484" s="105"/>
      <c r="Y484" s="105"/>
      <c r="Z484" s="105"/>
      <c r="AA484" s="105"/>
      <c r="AB484" s="105"/>
      <c r="AC484" s="105"/>
      <c r="AD484" s="105"/>
      <c r="AE484" s="105"/>
      <c r="AF484" s="105"/>
    </row>
    <row r="485" spans="1:32" x14ac:dyDescent="0.25">
      <c r="A485" s="105"/>
      <c r="B485" s="105"/>
      <c r="C485" s="105"/>
      <c r="D485" s="105"/>
      <c r="E485" s="105"/>
      <c r="F485" s="105"/>
      <c r="G485" s="105"/>
      <c r="H485" s="105"/>
      <c r="I485" s="105"/>
      <c r="J485" s="105"/>
      <c r="K485" s="105"/>
      <c r="L485" s="105"/>
      <c r="M485" s="105"/>
      <c r="N485" s="105"/>
      <c r="O485" s="105"/>
      <c r="P485" s="105"/>
      <c r="Q485" s="105"/>
      <c r="R485" s="105"/>
      <c r="S485" s="105"/>
      <c r="T485" s="105"/>
      <c r="U485" s="105"/>
      <c r="V485" s="105"/>
      <c r="W485" s="105"/>
      <c r="X485" s="105"/>
      <c r="Y485" s="105"/>
      <c r="Z485" s="105"/>
      <c r="AA485" s="105"/>
      <c r="AB485" s="105"/>
      <c r="AC485" s="105"/>
      <c r="AD485" s="105"/>
      <c r="AE485" s="105"/>
      <c r="AF485" s="105"/>
    </row>
    <row r="486" spans="1:32" x14ac:dyDescent="0.25">
      <c r="A486" s="105"/>
      <c r="B486" s="105"/>
      <c r="C486" s="105"/>
      <c r="D486" s="105"/>
      <c r="E486" s="105"/>
      <c r="F486" s="105"/>
      <c r="G486" s="105"/>
      <c r="H486" s="105"/>
      <c r="I486" s="105"/>
      <c r="J486" s="105"/>
      <c r="K486" s="105"/>
      <c r="L486" s="105"/>
      <c r="M486" s="105"/>
      <c r="N486" s="105"/>
      <c r="O486" s="105"/>
      <c r="P486" s="105"/>
      <c r="Q486" s="105"/>
      <c r="R486" s="105"/>
      <c r="S486" s="105"/>
      <c r="T486" s="105"/>
      <c r="U486" s="105"/>
      <c r="V486" s="105"/>
      <c r="W486" s="105"/>
      <c r="X486" s="105"/>
      <c r="Y486" s="105"/>
      <c r="Z486" s="105"/>
      <c r="AA486" s="105"/>
      <c r="AB486" s="105"/>
      <c r="AC486" s="105"/>
      <c r="AD486" s="105"/>
      <c r="AE486" s="105"/>
      <c r="AF486" s="105"/>
    </row>
    <row r="487" spans="1:32" x14ac:dyDescent="0.25">
      <c r="A487" s="105"/>
      <c r="B487" s="105"/>
      <c r="C487" s="105"/>
      <c r="D487" s="105"/>
      <c r="E487" s="105"/>
      <c r="F487" s="105"/>
      <c r="G487" s="105"/>
      <c r="H487" s="105"/>
      <c r="I487" s="105"/>
      <c r="J487" s="105"/>
      <c r="K487" s="105"/>
      <c r="L487" s="105"/>
      <c r="M487" s="105"/>
      <c r="N487" s="105"/>
      <c r="O487" s="105"/>
      <c r="P487" s="105"/>
      <c r="Q487" s="105"/>
      <c r="R487" s="105"/>
      <c r="S487" s="105"/>
      <c r="T487" s="105"/>
      <c r="U487" s="105"/>
      <c r="V487" s="105"/>
      <c r="W487" s="105"/>
      <c r="X487" s="105"/>
      <c r="Y487" s="105"/>
      <c r="Z487" s="105"/>
      <c r="AA487" s="105"/>
      <c r="AB487" s="105"/>
      <c r="AC487" s="105"/>
      <c r="AD487" s="105"/>
      <c r="AE487" s="105"/>
      <c r="AF487" s="105"/>
    </row>
    <row r="488" spans="1:32" x14ac:dyDescent="0.25">
      <c r="A488" s="105"/>
      <c r="B488" s="105"/>
      <c r="C488" s="105"/>
      <c r="D488" s="105"/>
      <c r="E488" s="105"/>
      <c r="F488" s="105"/>
      <c r="G488" s="105"/>
      <c r="H488" s="105"/>
      <c r="I488" s="105"/>
      <c r="J488" s="105"/>
      <c r="K488" s="105"/>
      <c r="L488" s="105"/>
      <c r="M488" s="105"/>
      <c r="N488" s="105"/>
      <c r="O488" s="105"/>
      <c r="P488" s="105"/>
      <c r="Q488" s="105"/>
      <c r="R488" s="105"/>
      <c r="S488" s="105"/>
      <c r="T488" s="105"/>
      <c r="U488" s="105"/>
      <c r="V488" s="105"/>
      <c r="W488" s="105"/>
      <c r="X488" s="105"/>
      <c r="Y488" s="105"/>
      <c r="Z488" s="105"/>
      <c r="AA488" s="105"/>
      <c r="AB488" s="105"/>
      <c r="AC488" s="105"/>
      <c r="AD488" s="105"/>
      <c r="AE488" s="105"/>
      <c r="AF488" s="105"/>
    </row>
    <row r="489" spans="1:32" x14ac:dyDescent="0.25">
      <c r="A489" s="105"/>
      <c r="B489" s="105"/>
      <c r="C489" s="105"/>
      <c r="D489" s="105"/>
      <c r="E489" s="105"/>
      <c r="F489" s="105"/>
      <c r="G489" s="105"/>
      <c r="H489" s="105"/>
      <c r="I489" s="105"/>
      <c r="J489" s="105"/>
      <c r="K489" s="105"/>
      <c r="L489" s="105"/>
      <c r="M489" s="105"/>
      <c r="N489" s="105"/>
      <c r="O489" s="105"/>
      <c r="P489" s="105"/>
      <c r="Q489" s="105"/>
      <c r="R489" s="105"/>
      <c r="S489" s="105"/>
      <c r="T489" s="105"/>
      <c r="U489" s="105"/>
      <c r="V489" s="105"/>
      <c r="W489" s="105"/>
      <c r="X489" s="105"/>
      <c r="Y489" s="105"/>
      <c r="Z489" s="105"/>
      <c r="AA489" s="105"/>
      <c r="AB489" s="105"/>
      <c r="AC489" s="105"/>
      <c r="AD489" s="105"/>
      <c r="AE489" s="105"/>
      <c r="AF489" s="105"/>
    </row>
    <row r="490" spans="1:32" x14ac:dyDescent="0.25">
      <c r="A490" s="105"/>
      <c r="B490" s="105"/>
      <c r="C490" s="105"/>
      <c r="D490" s="105"/>
      <c r="E490" s="105"/>
      <c r="F490" s="105"/>
      <c r="G490" s="105"/>
      <c r="H490" s="105"/>
      <c r="I490" s="105"/>
      <c r="J490" s="105"/>
      <c r="K490" s="105"/>
      <c r="L490" s="105"/>
      <c r="M490" s="105"/>
      <c r="N490" s="105"/>
      <c r="O490" s="105"/>
      <c r="P490" s="105"/>
      <c r="Q490" s="105"/>
      <c r="R490" s="105"/>
      <c r="S490" s="105"/>
      <c r="T490" s="105"/>
      <c r="U490" s="105"/>
      <c r="V490" s="105"/>
      <c r="W490" s="105"/>
      <c r="X490" s="105"/>
      <c r="Y490" s="105"/>
      <c r="Z490" s="105"/>
      <c r="AA490" s="105"/>
      <c r="AB490" s="105"/>
      <c r="AC490" s="105"/>
      <c r="AD490" s="105"/>
      <c r="AE490" s="105"/>
      <c r="AF490" s="105"/>
    </row>
    <row r="491" spans="1:32" x14ac:dyDescent="0.25">
      <c r="A491" s="105"/>
      <c r="B491" s="105"/>
      <c r="C491" s="105"/>
      <c r="D491" s="105"/>
      <c r="E491" s="105"/>
      <c r="F491" s="105"/>
      <c r="G491" s="105"/>
      <c r="H491" s="105"/>
      <c r="I491" s="105"/>
      <c r="J491" s="105"/>
      <c r="K491" s="105"/>
      <c r="L491" s="105"/>
      <c r="M491" s="105"/>
      <c r="N491" s="105"/>
      <c r="O491" s="105"/>
      <c r="P491" s="105"/>
      <c r="Q491" s="105"/>
      <c r="R491" s="105"/>
      <c r="S491" s="105"/>
      <c r="T491" s="105"/>
      <c r="U491" s="105"/>
      <c r="V491" s="105"/>
      <c r="W491" s="105"/>
      <c r="X491" s="105"/>
      <c r="Y491" s="105"/>
      <c r="Z491" s="105"/>
      <c r="AA491" s="105"/>
      <c r="AB491" s="105"/>
      <c r="AC491" s="105"/>
      <c r="AD491" s="105"/>
      <c r="AE491" s="105"/>
      <c r="AF491" s="105"/>
    </row>
    <row r="492" spans="1:32" x14ac:dyDescent="0.25">
      <c r="A492" s="105"/>
      <c r="B492" s="105"/>
      <c r="C492" s="105"/>
      <c r="D492" s="105"/>
      <c r="E492" s="105"/>
      <c r="F492" s="105"/>
      <c r="G492" s="105"/>
      <c r="H492" s="105"/>
      <c r="I492" s="105"/>
      <c r="J492" s="105"/>
      <c r="K492" s="105"/>
      <c r="L492" s="105"/>
      <c r="M492" s="105"/>
      <c r="N492" s="105"/>
      <c r="O492" s="105"/>
      <c r="P492" s="105"/>
      <c r="Q492" s="105"/>
      <c r="R492" s="105"/>
      <c r="S492" s="105"/>
      <c r="T492" s="105"/>
      <c r="U492" s="105"/>
      <c r="V492" s="105"/>
      <c r="W492" s="105"/>
      <c r="X492" s="105"/>
      <c r="Y492" s="105"/>
      <c r="Z492" s="105"/>
      <c r="AA492" s="105"/>
      <c r="AB492" s="105"/>
      <c r="AC492" s="105"/>
      <c r="AD492" s="105"/>
      <c r="AE492" s="105"/>
      <c r="AF492" s="105"/>
    </row>
    <row r="493" spans="1:32" x14ac:dyDescent="0.25">
      <c r="A493" s="105"/>
      <c r="B493" s="105"/>
      <c r="C493" s="105"/>
      <c r="D493" s="105"/>
      <c r="E493" s="105"/>
      <c r="F493" s="105"/>
      <c r="G493" s="105"/>
      <c r="H493" s="105"/>
      <c r="I493" s="105"/>
      <c r="J493" s="105"/>
      <c r="K493" s="105"/>
      <c r="L493" s="105"/>
      <c r="M493" s="105"/>
      <c r="N493" s="105"/>
      <c r="O493" s="105"/>
      <c r="P493" s="105"/>
      <c r="Q493" s="105"/>
      <c r="R493" s="105"/>
      <c r="S493" s="105"/>
      <c r="T493" s="105"/>
      <c r="U493" s="105"/>
      <c r="V493" s="105"/>
      <c r="W493" s="105"/>
      <c r="X493" s="105"/>
      <c r="Y493" s="105"/>
      <c r="Z493" s="105"/>
      <c r="AA493" s="105"/>
      <c r="AB493" s="105"/>
      <c r="AC493" s="105"/>
      <c r="AD493" s="105"/>
      <c r="AE493" s="105"/>
      <c r="AF493" s="105"/>
    </row>
    <row r="494" spans="1:32" x14ac:dyDescent="0.25">
      <c r="A494" s="105"/>
      <c r="B494" s="105"/>
      <c r="C494" s="105"/>
      <c r="D494" s="105"/>
      <c r="E494" s="105"/>
      <c r="F494" s="105"/>
      <c r="G494" s="105"/>
      <c r="H494" s="105"/>
      <c r="I494" s="105"/>
      <c r="J494" s="105"/>
      <c r="K494" s="105"/>
      <c r="L494" s="105"/>
      <c r="M494" s="105"/>
      <c r="N494" s="105"/>
      <c r="O494" s="105"/>
      <c r="P494" s="105"/>
      <c r="Q494" s="105"/>
      <c r="R494" s="105"/>
      <c r="S494" s="105"/>
      <c r="T494" s="105"/>
      <c r="U494" s="105"/>
      <c r="V494" s="105"/>
      <c r="W494" s="105"/>
      <c r="X494" s="105"/>
      <c r="Y494" s="105"/>
      <c r="Z494" s="105"/>
      <c r="AA494" s="105"/>
      <c r="AB494" s="105"/>
      <c r="AC494" s="105"/>
      <c r="AD494" s="105"/>
      <c r="AE494" s="105"/>
      <c r="AF494" s="105"/>
    </row>
    <row r="495" spans="1:32" x14ac:dyDescent="0.25">
      <c r="A495" s="105"/>
      <c r="B495" s="105"/>
      <c r="C495" s="105"/>
      <c r="D495" s="105"/>
      <c r="E495" s="105"/>
      <c r="F495" s="105"/>
      <c r="G495" s="105"/>
      <c r="H495" s="105"/>
      <c r="I495" s="105"/>
      <c r="J495" s="105"/>
      <c r="K495" s="105"/>
      <c r="L495" s="105"/>
      <c r="M495" s="105"/>
      <c r="N495" s="105"/>
      <c r="O495" s="105"/>
      <c r="P495" s="105"/>
      <c r="Q495" s="105"/>
      <c r="R495" s="105"/>
      <c r="S495" s="105"/>
      <c r="T495" s="105"/>
      <c r="U495" s="105"/>
      <c r="V495" s="105"/>
      <c r="W495" s="105"/>
      <c r="X495" s="105"/>
      <c r="Y495" s="105"/>
      <c r="Z495" s="105"/>
      <c r="AA495" s="105"/>
      <c r="AB495" s="105"/>
      <c r="AC495" s="105"/>
      <c r="AD495" s="105"/>
      <c r="AE495" s="105"/>
      <c r="AF495" s="105"/>
    </row>
    <row r="496" spans="1:32" x14ac:dyDescent="0.25">
      <c r="A496" s="105"/>
      <c r="B496" s="105"/>
      <c r="C496" s="105"/>
      <c r="D496" s="105"/>
      <c r="E496" s="105"/>
      <c r="F496" s="105"/>
      <c r="G496" s="105"/>
      <c r="H496" s="105"/>
      <c r="I496" s="105"/>
      <c r="J496" s="105"/>
      <c r="K496" s="105"/>
      <c r="L496" s="105"/>
      <c r="M496" s="105"/>
      <c r="N496" s="105"/>
      <c r="O496" s="105"/>
      <c r="P496" s="105"/>
      <c r="Q496" s="105"/>
      <c r="R496" s="105"/>
      <c r="S496" s="105"/>
      <c r="T496" s="105"/>
      <c r="U496" s="105"/>
      <c r="V496" s="105"/>
      <c r="W496" s="105"/>
      <c r="X496" s="105"/>
      <c r="Y496" s="105"/>
      <c r="Z496" s="105"/>
      <c r="AA496" s="105"/>
      <c r="AB496" s="105"/>
      <c r="AC496" s="105"/>
      <c r="AD496" s="105"/>
      <c r="AE496" s="105"/>
      <c r="AF496" s="105"/>
    </row>
    <row r="497" spans="1:32" x14ac:dyDescent="0.25">
      <c r="A497" s="105"/>
      <c r="B497" s="105"/>
      <c r="C497" s="105"/>
      <c r="D497" s="105"/>
      <c r="E497" s="105"/>
      <c r="F497" s="105"/>
      <c r="G497" s="105"/>
      <c r="H497" s="105"/>
      <c r="I497" s="105"/>
      <c r="J497" s="105"/>
      <c r="K497" s="105"/>
      <c r="L497" s="105"/>
      <c r="M497" s="105"/>
      <c r="N497" s="105"/>
      <c r="O497" s="105"/>
      <c r="P497" s="105"/>
      <c r="Q497" s="105"/>
      <c r="R497" s="105"/>
      <c r="S497" s="105"/>
      <c r="T497" s="105"/>
      <c r="U497" s="105"/>
      <c r="V497" s="105"/>
      <c r="W497" s="105"/>
      <c r="X497" s="105"/>
      <c r="Y497" s="105"/>
      <c r="Z497" s="105"/>
      <c r="AA497" s="105"/>
      <c r="AB497" s="105"/>
      <c r="AC497" s="105"/>
      <c r="AD497" s="105"/>
      <c r="AE497" s="105"/>
      <c r="AF497" s="105"/>
    </row>
    <row r="498" spans="1:32" x14ac:dyDescent="0.25">
      <c r="A498" s="105"/>
      <c r="B498" s="105"/>
      <c r="C498" s="105"/>
      <c r="D498" s="105"/>
      <c r="E498" s="105"/>
      <c r="F498" s="105"/>
      <c r="G498" s="105"/>
      <c r="H498" s="105"/>
      <c r="I498" s="105"/>
      <c r="J498" s="105"/>
      <c r="K498" s="105"/>
      <c r="L498" s="105"/>
      <c r="M498" s="105"/>
      <c r="N498" s="105"/>
      <c r="O498" s="105"/>
      <c r="P498" s="105"/>
      <c r="Q498" s="105"/>
      <c r="R498" s="105"/>
      <c r="S498" s="105"/>
      <c r="T498" s="105"/>
      <c r="U498" s="105"/>
      <c r="V498" s="105"/>
      <c r="W498" s="105"/>
      <c r="X498" s="105"/>
      <c r="Y498" s="105"/>
      <c r="Z498" s="105"/>
      <c r="AA498" s="105"/>
      <c r="AB498" s="105"/>
      <c r="AC498" s="105"/>
      <c r="AD498" s="105"/>
      <c r="AE498" s="105"/>
      <c r="AF498" s="105"/>
    </row>
    <row r="499" spans="1:32" x14ac:dyDescent="0.25">
      <c r="A499" s="105"/>
      <c r="B499" s="105"/>
      <c r="C499" s="105"/>
      <c r="D499" s="105"/>
      <c r="E499" s="105"/>
      <c r="F499" s="105"/>
      <c r="G499" s="105"/>
      <c r="H499" s="105"/>
      <c r="I499" s="105"/>
      <c r="J499" s="105"/>
      <c r="K499" s="105"/>
      <c r="L499" s="105"/>
      <c r="M499" s="105"/>
      <c r="N499" s="105"/>
      <c r="O499" s="105"/>
      <c r="P499" s="105"/>
      <c r="Q499" s="105"/>
      <c r="R499" s="105"/>
      <c r="S499" s="105"/>
      <c r="T499" s="105"/>
      <c r="U499" s="105"/>
      <c r="V499" s="105"/>
      <c r="W499" s="105"/>
      <c r="X499" s="105"/>
      <c r="Y499" s="105"/>
      <c r="Z499" s="105"/>
      <c r="AA499" s="105"/>
      <c r="AB499" s="105"/>
      <c r="AC499" s="105"/>
      <c r="AD499" s="105"/>
      <c r="AE499" s="105"/>
      <c r="AF499" s="105"/>
    </row>
    <row r="500" spans="1:32" x14ac:dyDescent="0.25">
      <c r="A500" s="105"/>
      <c r="B500" s="105"/>
      <c r="C500" s="105"/>
      <c r="D500" s="105"/>
      <c r="E500" s="105"/>
      <c r="F500" s="105"/>
      <c r="G500" s="105"/>
      <c r="H500" s="105"/>
      <c r="I500" s="105"/>
      <c r="J500" s="105"/>
      <c r="K500" s="105"/>
      <c r="L500" s="105"/>
      <c r="M500" s="105"/>
      <c r="N500" s="105"/>
      <c r="O500" s="105"/>
      <c r="P500" s="105"/>
      <c r="Q500" s="105"/>
      <c r="R500" s="105"/>
      <c r="S500" s="105"/>
      <c r="T500" s="105"/>
      <c r="U500" s="105"/>
      <c r="V500" s="105"/>
      <c r="W500" s="105"/>
      <c r="X500" s="105"/>
      <c r="Y500" s="105"/>
      <c r="Z500" s="105"/>
      <c r="AA500" s="105"/>
      <c r="AB500" s="105"/>
      <c r="AC500" s="105"/>
      <c r="AD500" s="105"/>
      <c r="AE500" s="105"/>
      <c r="AF500" s="105"/>
    </row>
    <row r="501" spans="1:32" x14ac:dyDescent="0.25">
      <c r="A501" s="105"/>
      <c r="B501" s="105"/>
      <c r="C501" s="105"/>
      <c r="D501" s="105"/>
      <c r="E501" s="105"/>
      <c r="F501" s="105"/>
      <c r="G501" s="105"/>
      <c r="H501" s="105"/>
      <c r="I501" s="105"/>
      <c r="J501" s="105"/>
      <c r="K501" s="105"/>
      <c r="L501" s="105"/>
      <c r="M501" s="105"/>
      <c r="N501" s="105"/>
      <c r="O501" s="105"/>
      <c r="P501" s="105"/>
      <c r="Q501" s="105"/>
      <c r="R501" s="105"/>
      <c r="S501" s="105"/>
      <c r="T501" s="105"/>
      <c r="U501" s="105"/>
      <c r="V501" s="105"/>
      <c r="W501" s="105"/>
      <c r="X501" s="105"/>
      <c r="Y501" s="105"/>
      <c r="Z501" s="105"/>
      <c r="AA501" s="105"/>
      <c r="AB501" s="105"/>
      <c r="AC501" s="105"/>
      <c r="AD501" s="105"/>
      <c r="AE501" s="105"/>
      <c r="AF501" s="105"/>
    </row>
    <row r="502" spans="1:32" x14ac:dyDescent="0.25">
      <c r="A502" s="105"/>
      <c r="B502" s="105"/>
      <c r="C502" s="105"/>
      <c r="D502" s="105"/>
      <c r="E502" s="105"/>
      <c r="F502" s="105"/>
      <c r="G502" s="105"/>
      <c r="H502" s="105"/>
      <c r="I502" s="105"/>
      <c r="J502" s="105"/>
      <c r="K502" s="105"/>
      <c r="L502" s="105"/>
      <c r="M502" s="105"/>
      <c r="N502" s="105"/>
      <c r="O502" s="105"/>
      <c r="P502" s="105"/>
      <c r="Q502" s="105"/>
      <c r="R502" s="105"/>
      <c r="S502" s="105"/>
      <c r="T502" s="105"/>
      <c r="U502" s="105"/>
      <c r="V502" s="105"/>
      <c r="W502" s="105"/>
      <c r="X502" s="105"/>
      <c r="Y502" s="105"/>
      <c r="Z502" s="105"/>
      <c r="AA502" s="105"/>
      <c r="AB502" s="105"/>
      <c r="AC502" s="105"/>
      <c r="AD502" s="105"/>
      <c r="AE502" s="105"/>
      <c r="AF502" s="105"/>
    </row>
    <row r="503" spans="1:32" x14ac:dyDescent="0.25">
      <c r="A503" s="105"/>
      <c r="B503" s="105"/>
      <c r="C503" s="105"/>
      <c r="D503" s="105"/>
      <c r="E503" s="105"/>
      <c r="F503" s="105"/>
      <c r="G503" s="105"/>
      <c r="H503" s="105"/>
      <c r="I503" s="105"/>
      <c r="J503" s="105"/>
      <c r="K503" s="105"/>
      <c r="L503" s="105"/>
      <c r="M503" s="105"/>
      <c r="N503" s="105"/>
      <c r="O503" s="105"/>
      <c r="P503" s="105"/>
      <c r="Q503" s="105"/>
      <c r="R503" s="105"/>
      <c r="S503" s="105"/>
      <c r="T503" s="105"/>
      <c r="U503" s="105"/>
      <c r="V503" s="105"/>
      <c r="W503" s="105"/>
      <c r="X503" s="105"/>
      <c r="Y503" s="105"/>
      <c r="Z503" s="105"/>
      <c r="AA503" s="105"/>
      <c r="AB503" s="105"/>
      <c r="AC503" s="105"/>
      <c r="AD503" s="105"/>
      <c r="AE503" s="105"/>
      <c r="AF503" s="105"/>
    </row>
    <row r="504" spans="1:32" x14ac:dyDescent="0.25">
      <c r="A504" s="105"/>
      <c r="B504" s="105"/>
      <c r="C504" s="105"/>
      <c r="D504" s="105"/>
      <c r="E504" s="105"/>
      <c r="F504" s="105"/>
      <c r="G504" s="105"/>
      <c r="H504" s="105"/>
      <c r="I504" s="105"/>
      <c r="J504" s="105"/>
      <c r="K504" s="105"/>
      <c r="L504" s="105"/>
      <c r="M504" s="105"/>
      <c r="N504" s="105"/>
      <c r="O504" s="105"/>
      <c r="P504" s="105"/>
      <c r="Q504" s="105"/>
      <c r="R504" s="105"/>
      <c r="S504" s="105"/>
      <c r="T504" s="105"/>
      <c r="U504" s="105"/>
      <c r="V504" s="105"/>
      <c r="W504" s="105"/>
      <c r="X504" s="105"/>
      <c r="Y504" s="105"/>
      <c r="Z504" s="105"/>
      <c r="AA504" s="105"/>
      <c r="AB504" s="105"/>
      <c r="AC504" s="105"/>
      <c r="AD504" s="105"/>
      <c r="AE504" s="105"/>
      <c r="AF504" s="105"/>
    </row>
    <row r="505" spans="1:32" x14ac:dyDescent="0.25">
      <c r="A505" s="105"/>
      <c r="B505" s="105"/>
      <c r="C505" s="105"/>
      <c r="D505" s="105"/>
      <c r="E505" s="105"/>
      <c r="F505" s="105"/>
      <c r="G505" s="105"/>
      <c r="H505" s="105"/>
      <c r="I505" s="105"/>
      <c r="J505" s="105"/>
      <c r="K505" s="105"/>
      <c r="L505" s="105"/>
      <c r="M505" s="105"/>
      <c r="N505" s="105"/>
      <c r="O505" s="105"/>
      <c r="P505" s="105"/>
      <c r="Q505" s="105"/>
      <c r="R505" s="105"/>
      <c r="S505" s="105"/>
      <c r="T505" s="105"/>
      <c r="U505" s="105"/>
      <c r="V505" s="105"/>
      <c r="W505" s="105"/>
      <c r="X505" s="105"/>
      <c r="Y505" s="105"/>
      <c r="Z505" s="105"/>
      <c r="AA505" s="105"/>
      <c r="AB505" s="105"/>
      <c r="AC505" s="105"/>
      <c r="AD505" s="105"/>
      <c r="AE505" s="105"/>
      <c r="AF505" s="105"/>
    </row>
    <row r="506" spans="1:32" x14ac:dyDescent="0.25">
      <c r="A506" s="105"/>
      <c r="B506" s="105"/>
      <c r="C506" s="105"/>
      <c r="D506" s="105"/>
      <c r="E506" s="105"/>
      <c r="F506" s="105"/>
      <c r="G506" s="105"/>
      <c r="H506" s="105"/>
      <c r="I506" s="105"/>
      <c r="J506" s="105"/>
      <c r="K506" s="105"/>
      <c r="L506" s="105"/>
      <c r="M506" s="105"/>
      <c r="N506" s="105"/>
      <c r="O506" s="105"/>
      <c r="P506" s="105"/>
      <c r="Q506" s="105"/>
      <c r="R506" s="105"/>
      <c r="S506" s="105"/>
      <c r="T506" s="105"/>
      <c r="U506" s="105"/>
      <c r="V506" s="105"/>
      <c r="W506" s="105"/>
      <c r="X506" s="105"/>
      <c r="Y506" s="105"/>
      <c r="Z506" s="105"/>
      <c r="AA506" s="105"/>
      <c r="AB506" s="105"/>
      <c r="AC506" s="105"/>
      <c r="AD506" s="105"/>
      <c r="AE506" s="105"/>
      <c r="AF506" s="105"/>
    </row>
    <row r="507" spans="1:32" x14ac:dyDescent="0.25">
      <c r="A507" s="105"/>
      <c r="B507" s="105"/>
      <c r="C507" s="105"/>
      <c r="D507" s="105"/>
      <c r="E507" s="105"/>
      <c r="F507" s="105"/>
      <c r="G507" s="105"/>
      <c r="H507" s="105"/>
      <c r="I507" s="105"/>
      <c r="J507" s="105"/>
      <c r="K507" s="105"/>
      <c r="L507" s="105"/>
      <c r="M507" s="105"/>
      <c r="N507" s="105"/>
      <c r="O507" s="105"/>
      <c r="P507" s="105"/>
      <c r="Q507" s="105"/>
      <c r="R507" s="105"/>
      <c r="S507" s="105"/>
      <c r="T507" s="105"/>
      <c r="U507" s="105"/>
      <c r="V507" s="105"/>
      <c r="W507" s="105"/>
      <c r="X507" s="105"/>
      <c r="Y507" s="105"/>
      <c r="Z507" s="105"/>
      <c r="AA507" s="105"/>
      <c r="AB507" s="105"/>
      <c r="AC507" s="105"/>
      <c r="AD507" s="105"/>
      <c r="AE507" s="105"/>
      <c r="AF507" s="105"/>
    </row>
    <row r="508" spans="1:32" x14ac:dyDescent="0.25">
      <c r="A508" s="105"/>
      <c r="B508" s="105"/>
      <c r="C508" s="105"/>
      <c r="D508" s="105"/>
      <c r="E508" s="105"/>
      <c r="F508" s="105"/>
      <c r="G508" s="105"/>
      <c r="H508" s="105"/>
      <c r="I508" s="105"/>
      <c r="J508" s="105"/>
      <c r="K508" s="105"/>
      <c r="L508" s="105"/>
      <c r="M508" s="105"/>
      <c r="N508" s="105"/>
      <c r="O508" s="105"/>
      <c r="P508" s="105"/>
      <c r="Q508" s="105"/>
      <c r="R508" s="105"/>
      <c r="S508" s="105"/>
      <c r="T508" s="105"/>
      <c r="U508" s="105"/>
      <c r="V508" s="105"/>
      <c r="W508" s="105"/>
      <c r="X508" s="105"/>
      <c r="Y508" s="105"/>
      <c r="Z508" s="105"/>
      <c r="AA508" s="105"/>
      <c r="AB508" s="105"/>
      <c r="AC508" s="105"/>
      <c r="AD508" s="105"/>
      <c r="AE508" s="105"/>
      <c r="AF508" s="105"/>
    </row>
    <row r="509" spans="1:32" x14ac:dyDescent="0.25">
      <c r="A509" s="105"/>
      <c r="B509" s="105"/>
      <c r="C509" s="105"/>
      <c r="D509" s="105"/>
      <c r="E509" s="105"/>
      <c r="F509" s="105"/>
      <c r="G509" s="105"/>
      <c r="H509" s="105"/>
      <c r="I509" s="105"/>
      <c r="J509" s="105"/>
      <c r="K509" s="105"/>
      <c r="L509" s="105"/>
      <c r="M509" s="105"/>
      <c r="N509" s="105"/>
      <c r="O509" s="105"/>
      <c r="P509" s="105"/>
      <c r="Q509" s="105"/>
      <c r="R509" s="105"/>
      <c r="S509" s="105"/>
      <c r="T509" s="105"/>
      <c r="U509" s="105"/>
      <c r="V509" s="105"/>
      <c r="W509" s="105"/>
      <c r="X509" s="105"/>
      <c r="Y509" s="105"/>
      <c r="Z509" s="105"/>
      <c r="AA509" s="105"/>
      <c r="AB509" s="105"/>
      <c r="AC509" s="105"/>
      <c r="AD509" s="105"/>
      <c r="AE509" s="105"/>
      <c r="AF509" s="105"/>
    </row>
    <row r="510" spans="1:32" x14ac:dyDescent="0.25">
      <c r="A510" s="105"/>
      <c r="B510" s="105"/>
      <c r="C510" s="105"/>
      <c r="D510" s="105"/>
      <c r="E510" s="105"/>
      <c r="F510" s="105"/>
      <c r="G510" s="105"/>
      <c r="H510" s="105"/>
      <c r="I510" s="105"/>
      <c r="J510" s="105"/>
      <c r="K510" s="105"/>
      <c r="L510" s="105"/>
      <c r="M510" s="105"/>
      <c r="N510" s="105"/>
      <c r="O510" s="105"/>
      <c r="P510" s="105"/>
      <c r="Q510" s="105"/>
      <c r="R510" s="105"/>
      <c r="S510" s="105"/>
      <c r="T510" s="105"/>
      <c r="U510" s="105"/>
      <c r="V510" s="105"/>
      <c r="W510" s="105"/>
      <c r="X510" s="105"/>
      <c r="Y510" s="105"/>
      <c r="Z510" s="105"/>
      <c r="AA510" s="105"/>
      <c r="AB510" s="105"/>
      <c r="AC510" s="105"/>
      <c r="AD510" s="105"/>
      <c r="AE510" s="105"/>
      <c r="AF510" s="105"/>
    </row>
    <row r="511" spans="1:32" x14ac:dyDescent="0.25">
      <c r="A511" s="105"/>
      <c r="B511" s="105"/>
      <c r="C511" s="105"/>
      <c r="D511" s="105"/>
      <c r="E511" s="105"/>
      <c r="F511" s="105"/>
      <c r="G511" s="105"/>
      <c r="H511" s="105"/>
      <c r="I511" s="105"/>
      <c r="J511" s="105"/>
      <c r="K511" s="105"/>
      <c r="L511" s="105"/>
      <c r="M511" s="105"/>
      <c r="N511" s="105"/>
      <c r="O511" s="105"/>
      <c r="P511" s="105"/>
      <c r="Q511" s="105"/>
      <c r="R511" s="105"/>
      <c r="S511" s="105"/>
      <c r="T511" s="105"/>
      <c r="U511" s="105"/>
      <c r="V511" s="105"/>
      <c r="W511" s="105"/>
      <c r="X511" s="105"/>
      <c r="Y511" s="105"/>
      <c r="Z511" s="105"/>
      <c r="AA511" s="105"/>
      <c r="AB511" s="105"/>
      <c r="AC511" s="105"/>
      <c r="AD511" s="105"/>
      <c r="AE511" s="105"/>
      <c r="AF511" s="105"/>
    </row>
    <row r="512" spans="1:32" x14ac:dyDescent="0.25">
      <c r="A512" s="105"/>
      <c r="B512" s="105"/>
      <c r="C512" s="105"/>
      <c r="D512" s="105"/>
      <c r="E512" s="105"/>
      <c r="F512" s="105"/>
      <c r="G512" s="105"/>
      <c r="H512" s="105"/>
      <c r="I512" s="105"/>
      <c r="J512" s="105"/>
      <c r="K512" s="105"/>
      <c r="L512" s="105"/>
      <c r="M512" s="105"/>
      <c r="N512" s="105"/>
      <c r="O512" s="105"/>
      <c r="P512" s="105"/>
      <c r="Q512" s="105"/>
      <c r="R512" s="105"/>
      <c r="S512" s="105"/>
      <c r="T512" s="105"/>
      <c r="U512" s="105"/>
      <c r="V512" s="105"/>
      <c r="W512" s="105"/>
      <c r="X512" s="105"/>
      <c r="Y512" s="105"/>
      <c r="Z512" s="105"/>
      <c r="AA512" s="105"/>
      <c r="AB512" s="105"/>
      <c r="AC512" s="105"/>
      <c r="AD512" s="105"/>
      <c r="AE512" s="105"/>
      <c r="AF512" s="105"/>
    </row>
    <row r="513" spans="1:32" x14ac:dyDescent="0.25">
      <c r="A513" s="105"/>
      <c r="B513" s="105"/>
      <c r="C513" s="105"/>
      <c r="D513" s="105"/>
      <c r="E513" s="105"/>
      <c r="F513" s="105"/>
      <c r="G513" s="105"/>
      <c r="H513" s="105"/>
      <c r="I513" s="105"/>
      <c r="J513" s="105"/>
      <c r="K513" s="105"/>
      <c r="L513" s="105"/>
      <c r="M513" s="105"/>
      <c r="N513" s="105"/>
      <c r="O513" s="105"/>
      <c r="P513" s="105"/>
      <c r="Q513" s="105"/>
      <c r="R513" s="105"/>
      <c r="S513" s="105"/>
      <c r="T513" s="105"/>
      <c r="U513" s="105"/>
      <c r="V513" s="105"/>
      <c r="W513" s="105"/>
      <c r="X513" s="105"/>
      <c r="Y513" s="105"/>
      <c r="Z513" s="105"/>
      <c r="AA513" s="105"/>
      <c r="AB513" s="105"/>
      <c r="AC513" s="105"/>
      <c r="AD513" s="105"/>
      <c r="AE513" s="105"/>
      <c r="AF513" s="105"/>
    </row>
    <row r="514" spans="1:32" x14ac:dyDescent="0.25">
      <c r="A514" s="105"/>
      <c r="B514" s="105"/>
      <c r="C514" s="105"/>
      <c r="D514" s="105"/>
      <c r="E514" s="105"/>
      <c r="F514" s="105"/>
      <c r="G514" s="105"/>
      <c r="H514" s="105"/>
      <c r="I514" s="105"/>
      <c r="J514" s="105"/>
      <c r="K514" s="105"/>
      <c r="L514" s="105"/>
      <c r="M514" s="105"/>
      <c r="N514" s="105"/>
      <c r="O514" s="105"/>
      <c r="P514" s="105"/>
      <c r="Q514" s="105"/>
      <c r="R514" s="105"/>
      <c r="S514" s="105"/>
      <c r="T514" s="105"/>
      <c r="U514" s="105"/>
      <c r="V514" s="105"/>
      <c r="W514" s="105"/>
      <c r="X514" s="105"/>
      <c r="Y514" s="105"/>
      <c r="Z514" s="105"/>
      <c r="AA514" s="105"/>
      <c r="AB514" s="105"/>
      <c r="AC514" s="105"/>
      <c r="AD514" s="105"/>
      <c r="AE514" s="105"/>
      <c r="AF514" s="105"/>
    </row>
    <row r="515" spans="1:32" x14ac:dyDescent="0.25">
      <c r="A515" s="105"/>
      <c r="B515" s="105"/>
      <c r="C515" s="105"/>
      <c r="D515" s="105"/>
      <c r="E515" s="105"/>
      <c r="F515" s="105"/>
      <c r="G515" s="105"/>
      <c r="H515" s="105"/>
      <c r="I515" s="105"/>
      <c r="J515" s="105"/>
      <c r="K515" s="105"/>
      <c r="L515" s="105"/>
      <c r="M515" s="105"/>
      <c r="N515" s="105"/>
      <c r="O515" s="105"/>
      <c r="P515" s="105"/>
      <c r="Q515" s="105"/>
      <c r="R515" s="105"/>
      <c r="S515" s="105"/>
      <c r="T515" s="105"/>
      <c r="U515" s="105"/>
      <c r="V515" s="105"/>
      <c r="W515" s="105"/>
      <c r="X515" s="105"/>
      <c r="Y515" s="105"/>
      <c r="Z515" s="105"/>
      <c r="AA515" s="105"/>
      <c r="AB515" s="105"/>
      <c r="AC515" s="105"/>
      <c r="AD515" s="105"/>
      <c r="AE515" s="105"/>
      <c r="AF515" s="105"/>
    </row>
    <row r="516" spans="1:32" x14ac:dyDescent="0.25">
      <c r="A516" s="105"/>
      <c r="B516" s="105"/>
      <c r="C516" s="105"/>
      <c r="D516" s="105"/>
      <c r="E516" s="105"/>
      <c r="F516" s="105"/>
      <c r="G516" s="105"/>
      <c r="H516" s="105"/>
      <c r="I516" s="105"/>
      <c r="J516" s="105"/>
      <c r="K516" s="105"/>
      <c r="L516" s="105"/>
      <c r="M516" s="105"/>
      <c r="N516" s="105"/>
      <c r="O516" s="105"/>
      <c r="P516" s="105"/>
      <c r="Q516" s="105"/>
      <c r="R516" s="105"/>
      <c r="S516" s="105"/>
      <c r="T516" s="105"/>
      <c r="U516" s="105"/>
      <c r="V516" s="105"/>
      <c r="W516" s="105"/>
      <c r="X516" s="105"/>
      <c r="Y516" s="105"/>
      <c r="Z516" s="105"/>
      <c r="AA516" s="105"/>
      <c r="AB516" s="105"/>
      <c r="AC516" s="105"/>
      <c r="AD516" s="105"/>
      <c r="AE516" s="105"/>
      <c r="AF516" s="105"/>
    </row>
    <row r="517" spans="1:32" x14ac:dyDescent="0.25">
      <c r="A517" s="105"/>
      <c r="B517" s="105"/>
      <c r="C517" s="105"/>
      <c r="D517" s="105"/>
      <c r="E517" s="105"/>
      <c r="F517" s="105"/>
      <c r="G517" s="105"/>
      <c r="H517" s="105"/>
      <c r="I517" s="105"/>
      <c r="J517" s="105"/>
      <c r="K517" s="105"/>
      <c r="L517" s="105"/>
      <c r="M517" s="105"/>
      <c r="N517" s="105"/>
      <c r="O517" s="105"/>
      <c r="P517" s="105"/>
      <c r="Q517" s="105"/>
      <c r="R517" s="105"/>
      <c r="S517" s="105"/>
      <c r="T517" s="105"/>
      <c r="U517" s="105"/>
      <c r="V517" s="105"/>
      <c r="W517" s="105"/>
      <c r="X517" s="105"/>
      <c r="Y517" s="105"/>
      <c r="Z517" s="105"/>
      <c r="AA517" s="105"/>
      <c r="AB517" s="105"/>
      <c r="AC517" s="105"/>
      <c r="AD517" s="105"/>
      <c r="AE517" s="105"/>
      <c r="AF517" s="105"/>
    </row>
    <row r="518" spans="1:32" x14ac:dyDescent="0.25">
      <c r="A518" s="105"/>
      <c r="B518" s="105"/>
      <c r="C518" s="105"/>
      <c r="D518" s="105"/>
      <c r="E518" s="105"/>
      <c r="F518" s="105"/>
      <c r="G518" s="105"/>
      <c r="H518" s="105"/>
      <c r="I518" s="105"/>
      <c r="J518" s="105"/>
      <c r="K518" s="105"/>
      <c r="L518" s="105"/>
      <c r="M518" s="105"/>
      <c r="N518" s="105"/>
      <c r="O518" s="105"/>
      <c r="P518" s="105"/>
      <c r="Q518" s="105"/>
      <c r="R518" s="105"/>
      <c r="S518" s="105"/>
      <c r="T518" s="105"/>
      <c r="U518" s="105"/>
      <c r="V518" s="105"/>
      <c r="W518" s="105"/>
      <c r="X518" s="105"/>
      <c r="Y518" s="105"/>
      <c r="Z518" s="105"/>
      <c r="AA518" s="105"/>
      <c r="AB518" s="105"/>
      <c r="AC518" s="105"/>
      <c r="AD518" s="105"/>
      <c r="AE518" s="105"/>
      <c r="AF518" s="105"/>
    </row>
    <row r="519" spans="1:32" x14ac:dyDescent="0.25">
      <c r="A519" s="105"/>
      <c r="B519" s="105"/>
      <c r="C519" s="105"/>
      <c r="D519" s="105"/>
      <c r="E519" s="105"/>
      <c r="F519" s="105"/>
      <c r="G519" s="105"/>
      <c r="H519" s="105"/>
      <c r="I519" s="105"/>
      <c r="J519" s="105"/>
      <c r="K519" s="105"/>
      <c r="L519" s="105"/>
      <c r="M519" s="105"/>
      <c r="N519" s="105"/>
      <c r="O519" s="105"/>
      <c r="P519" s="105"/>
      <c r="Q519" s="105"/>
      <c r="R519" s="105"/>
      <c r="S519" s="105"/>
      <c r="T519" s="105"/>
      <c r="U519" s="105"/>
      <c r="V519" s="105"/>
      <c r="W519" s="105"/>
      <c r="X519" s="105"/>
      <c r="Y519" s="105"/>
      <c r="Z519" s="105"/>
      <c r="AA519" s="105"/>
      <c r="AB519" s="105"/>
      <c r="AC519" s="105"/>
      <c r="AD519" s="105"/>
      <c r="AE519" s="105"/>
      <c r="AF519" s="105"/>
    </row>
    <row r="520" spans="1:32" x14ac:dyDescent="0.25">
      <c r="A520" s="105"/>
      <c r="B520" s="105"/>
      <c r="C520" s="105"/>
      <c r="D520" s="105"/>
      <c r="E520" s="105"/>
      <c r="F520" s="105"/>
      <c r="G520" s="105"/>
      <c r="H520" s="105"/>
      <c r="I520" s="105"/>
      <c r="J520" s="105"/>
      <c r="K520" s="105"/>
      <c r="L520" s="105"/>
      <c r="M520" s="105"/>
      <c r="N520" s="105"/>
      <c r="O520" s="105"/>
      <c r="P520" s="105"/>
      <c r="Q520" s="105"/>
      <c r="R520" s="105"/>
      <c r="S520" s="105"/>
      <c r="T520" s="105"/>
      <c r="U520" s="105"/>
      <c r="V520" s="105"/>
      <c r="W520" s="105"/>
      <c r="X520" s="105"/>
      <c r="Y520" s="105"/>
      <c r="Z520" s="105"/>
      <c r="AA520" s="105"/>
      <c r="AB520" s="105"/>
      <c r="AC520" s="105"/>
      <c r="AD520" s="105"/>
      <c r="AE520" s="105"/>
      <c r="AF520" s="105"/>
    </row>
    <row r="521" spans="1:32" x14ac:dyDescent="0.25">
      <c r="A521" s="105"/>
      <c r="B521" s="105"/>
      <c r="C521" s="105"/>
      <c r="D521" s="105"/>
      <c r="E521" s="105"/>
      <c r="F521" s="105"/>
      <c r="G521" s="105"/>
      <c r="H521" s="105"/>
      <c r="I521" s="105"/>
      <c r="J521" s="105"/>
      <c r="K521" s="105"/>
      <c r="L521" s="105"/>
      <c r="M521" s="105"/>
      <c r="N521" s="105"/>
      <c r="O521" s="105"/>
      <c r="P521" s="105"/>
      <c r="Q521" s="105"/>
      <c r="R521" s="105"/>
      <c r="S521" s="105"/>
      <c r="T521" s="105"/>
      <c r="U521" s="105"/>
      <c r="V521" s="105"/>
      <c r="W521" s="105"/>
      <c r="X521" s="105"/>
      <c r="Y521" s="105"/>
      <c r="Z521" s="105"/>
      <c r="AA521" s="105"/>
      <c r="AB521" s="105"/>
      <c r="AC521" s="105"/>
      <c r="AD521" s="105"/>
      <c r="AE521" s="105"/>
      <c r="AF521" s="105"/>
    </row>
    <row r="522" spans="1:32" x14ac:dyDescent="0.25">
      <c r="A522" s="105"/>
      <c r="B522" s="105"/>
      <c r="C522" s="105"/>
      <c r="D522" s="105"/>
      <c r="E522" s="105"/>
      <c r="F522" s="105"/>
      <c r="G522" s="105"/>
      <c r="H522" s="105"/>
      <c r="I522" s="105"/>
      <c r="J522" s="105"/>
      <c r="K522" s="105"/>
      <c r="L522" s="105"/>
      <c r="M522" s="105"/>
      <c r="N522" s="105"/>
      <c r="O522" s="105"/>
      <c r="P522" s="105"/>
      <c r="Q522" s="105"/>
      <c r="R522" s="105"/>
      <c r="S522" s="105"/>
      <c r="T522" s="105"/>
      <c r="U522" s="105"/>
      <c r="V522" s="105"/>
      <c r="W522" s="105"/>
      <c r="X522" s="105"/>
      <c r="Y522" s="105"/>
      <c r="Z522" s="105"/>
      <c r="AA522" s="105"/>
      <c r="AB522" s="105"/>
      <c r="AC522" s="105"/>
      <c r="AD522" s="105"/>
      <c r="AE522" s="105"/>
      <c r="AF522" s="105"/>
    </row>
    <row r="523" spans="1:32" x14ac:dyDescent="0.25">
      <c r="A523" s="105"/>
      <c r="B523" s="105"/>
      <c r="C523" s="105"/>
      <c r="D523" s="105"/>
      <c r="E523" s="105"/>
      <c r="F523" s="105"/>
      <c r="G523" s="105"/>
      <c r="H523" s="105"/>
      <c r="I523" s="105"/>
      <c r="J523" s="105"/>
      <c r="K523" s="105"/>
      <c r="L523" s="105"/>
      <c r="M523" s="105"/>
      <c r="N523" s="105"/>
      <c r="O523" s="105"/>
      <c r="P523" s="105"/>
      <c r="Q523" s="105"/>
      <c r="R523" s="105"/>
      <c r="S523" s="105"/>
      <c r="T523" s="105"/>
      <c r="U523" s="105"/>
      <c r="V523" s="105"/>
      <c r="W523" s="105"/>
      <c r="X523" s="105"/>
      <c r="Y523" s="105"/>
      <c r="Z523" s="105"/>
      <c r="AA523" s="105"/>
      <c r="AB523" s="105"/>
      <c r="AC523" s="105"/>
      <c r="AD523" s="105"/>
      <c r="AE523" s="105"/>
      <c r="AF523" s="105"/>
    </row>
    <row r="524" spans="1:32" x14ac:dyDescent="0.25">
      <c r="A524" s="105"/>
      <c r="B524" s="105"/>
      <c r="C524" s="105"/>
      <c r="D524" s="105"/>
      <c r="E524" s="105"/>
      <c r="F524" s="105"/>
      <c r="G524" s="105"/>
      <c r="H524" s="105"/>
      <c r="I524" s="105"/>
      <c r="J524" s="105"/>
      <c r="K524" s="105"/>
      <c r="L524" s="105"/>
      <c r="M524" s="105"/>
      <c r="N524" s="105"/>
      <c r="O524" s="105"/>
      <c r="P524" s="105"/>
      <c r="Q524" s="105"/>
      <c r="R524" s="105"/>
      <c r="S524" s="105"/>
      <c r="T524" s="105"/>
      <c r="U524" s="105"/>
      <c r="V524" s="105"/>
      <c r="W524" s="105"/>
      <c r="X524" s="105"/>
      <c r="Y524" s="105"/>
      <c r="Z524" s="105"/>
      <c r="AA524" s="105"/>
      <c r="AB524" s="105"/>
      <c r="AC524" s="105"/>
      <c r="AD524" s="105"/>
      <c r="AE524" s="105"/>
      <c r="AF524" s="105"/>
    </row>
    <row r="525" spans="1:32" x14ac:dyDescent="0.25">
      <c r="A525" s="105"/>
      <c r="B525" s="105"/>
      <c r="C525" s="105"/>
      <c r="D525" s="105"/>
      <c r="E525" s="105"/>
      <c r="F525" s="105"/>
      <c r="G525" s="105"/>
      <c r="H525" s="105"/>
      <c r="I525" s="105"/>
      <c r="J525" s="105"/>
      <c r="K525" s="105"/>
      <c r="L525" s="105"/>
      <c r="M525" s="105"/>
      <c r="N525" s="105"/>
      <c r="O525" s="105"/>
      <c r="P525" s="105"/>
      <c r="Q525" s="105"/>
      <c r="R525" s="105"/>
      <c r="S525" s="105"/>
      <c r="T525" s="105"/>
      <c r="U525" s="105"/>
      <c r="V525" s="105"/>
      <c r="W525" s="105"/>
      <c r="X525" s="105"/>
      <c r="Y525" s="105"/>
      <c r="Z525" s="105"/>
      <c r="AA525" s="105"/>
      <c r="AB525" s="105"/>
      <c r="AC525" s="105"/>
      <c r="AD525" s="105"/>
      <c r="AE525" s="105"/>
      <c r="AF525" s="105"/>
    </row>
    <row r="526" spans="1:32" x14ac:dyDescent="0.25">
      <c r="A526" s="105"/>
      <c r="B526" s="105"/>
      <c r="C526" s="105"/>
      <c r="D526" s="105"/>
      <c r="E526" s="105"/>
      <c r="F526" s="105"/>
      <c r="G526" s="105"/>
      <c r="H526" s="105"/>
      <c r="I526" s="105"/>
      <c r="J526" s="105"/>
      <c r="K526" s="105"/>
      <c r="L526" s="105"/>
      <c r="M526" s="105"/>
      <c r="N526" s="105"/>
      <c r="O526" s="105"/>
      <c r="P526" s="105"/>
      <c r="Q526" s="105"/>
      <c r="R526" s="105"/>
      <c r="S526" s="105"/>
      <c r="T526" s="105"/>
      <c r="U526" s="105"/>
      <c r="V526" s="105"/>
      <c r="W526" s="105"/>
      <c r="X526" s="105"/>
      <c r="Y526" s="105"/>
      <c r="Z526" s="105"/>
      <c r="AA526" s="105"/>
      <c r="AB526" s="105"/>
      <c r="AC526" s="105"/>
      <c r="AD526" s="105"/>
      <c r="AE526" s="105"/>
      <c r="AF526" s="105"/>
    </row>
    <row r="527" spans="1:32" x14ac:dyDescent="0.25">
      <c r="A527" s="105"/>
      <c r="B527" s="105"/>
      <c r="C527" s="105"/>
      <c r="D527" s="105"/>
      <c r="E527" s="105"/>
      <c r="F527" s="105"/>
      <c r="G527" s="105"/>
      <c r="H527" s="105"/>
      <c r="I527" s="105"/>
      <c r="J527" s="105"/>
      <c r="K527" s="105"/>
      <c r="L527" s="105"/>
      <c r="M527" s="105"/>
      <c r="N527" s="105"/>
      <c r="O527" s="105"/>
      <c r="P527" s="105"/>
      <c r="Q527" s="105"/>
      <c r="R527" s="105"/>
      <c r="S527" s="105"/>
      <c r="T527" s="105"/>
      <c r="U527" s="105"/>
      <c r="V527" s="105"/>
      <c r="W527" s="105"/>
      <c r="X527" s="105"/>
      <c r="Y527" s="105"/>
      <c r="Z527" s="105"/>
      <c r="AA527" s="105"/>
      <c r="AB527" s="105"/>
      <c r="AC527" s="105"/>
      <c r="AD527" s="105"/>
      <c r="AE527" s="105"/>
      <c r="AF527" s="105"/>
    </row>
    <row r="528" spans="1:32" x14ac:dyDescent="0.25">
      <c r="A528" s="105"/>
      <c r="B528" s="105"/>
      <c r="C528" s="105"/>
      <c r="D528" s="105"/>
      <c r="E528" s="105"/>
      <c r="F528" s="105"/>
      <c r="G528" s="105"/>
      <c r="H528" s="105"/>
      <c r="I528" s="105"/>
      <c r="J528" s="105"/>
      <c r="K528" s="105"/>
      <c r="L528" s="105"/>
      <c r="M528" s="105"/>
      <c r="N528" s="105"/>
      <c r="O528" s="105"/>
      <c r="P528" s="105"/>
      <c r="Q528" s="105"/>
      <c r="R528" s="105"/>
      <c r="S528" s="105"/>
      <c r="T528" s="105"/>
      <c r="U528" s="105"/>
      <c r="V528" s="105"/>
      <c r="W528" s="105"/>
      <c r="X528" s="105"/>
      <c r="Y528" s="105"/>
      <c r="Z528" s="105"/>
      <c r="AA528" s="105"/>
      <c r="AB528" s="105"/>
      <c r="AC528" s="105"/>
      <c r="AD528" s="105"/>
      <c r="AE528" s="105"/>
      <c r="AF528" s="105"/>
    </row>
    <row r="529" spans="1:32" x14ac:dyDescent="0.25">
      <c r="A529" s="105"/>
      <c r="B529" s="105"/>
      <c r="C529" s="105"/>
      <c r="D529" s="105"/>
      <c r="E529" s="105"/>
      <c r="F529" s="105"/>
      <c r="G529" s="105"/>
      <c r="H529" s="105"/>
      <c r="I529" s="105"/>
      <c r="J529" s="105"/>
      <c r="K529" s="105"/>
      <c r="L529" s="105"/>
      <c r="M529" s="105"/>
      <c r="N529" s="105"/>
      <c r="O529" s="105"/>
      <c r="P529" s="105"/>
      <c r="Q529" s="105"/>
      <c r="R529" s="105"/>
      <c r="S529" s="105"/>
      <c r="T529" s="105"/>
      <c r="U529" s="105"/>
      <c r="V529" s="105"/>
      <c r="W529" s="105"/>
      <c r="X529" s="105"/>
      <c r="Y529" s="105"/>
      <c r="Z529" s="105"/>
      <c r="AA529" s="105"/>
      <c r="AB529" s="105"/>
      <c r="AC529" s="105"/>
      <c r="AD529" s="105"/>
      <c r="AE529" s="105"/>
      <c r="AF529" s="105"/>
    </row>
    <row r="530" spans="1:32" x14ac:dyDescent="0.25">
      <c r="A530" s="105"/>
      <c r="B530" s="105"/>
      <c r="C530" s="105"/>
      <c r="D530" s="105"/>
      <c r="E530" s="105"/>
      <c r="F530" s="105"/>
      <c r="G530" s="105"/>
      <c r="H530" s="105"/>
      <c r="I530" s="105"/>
      <c r="J530" s="105"/>
      <c r="K530" s="105"/>
      <c r="L530" s="105"/>
      <c r="M530" s="105"/>
      <c r="N530" s="105"/>
      <c r="O530" s="105"/>
      <c r="P530" s="105"/>
      <c r="Q530" s="105"/>
      <c r="R530" s="105"/>
      <c r="S530" s="105"/>
      <c r="T530" s="105"/>
      <c r="U530" s="105"/>
      <c r="V530" s="105"/>
      <c r="W530" s="105"/>
      <c r="X530" s="105"/>
      <c r="Y530" s="105"/>
      <c r="Z530" s="105"/>
      <c r="AA530" s="105"/>
      <c r="AB530" s="105"/>
      <c r="AC530" s="105"/>
      <c r="AD530" s="105"/>
      <c r="AE530" s="105"/>
      <c r="AF530" s="105"/>
    </row>
    <row r="531" spans="1:32" x14ac:dyDescent="0.25">
      <c r="A531" s="105"/>
      <c r="B531" s="105"/>
      <c r="C531" s="105"/>
      <c r="D531" s="105"/>
      <c r="E531" s="105"/>
      <c r="F531" s="105"/>
      <c r="G531" s="105"/>
      <c r="H531" s="105"/>
      <c r="I531" s="105"/>
      <c r="J531" s="105"/>
      <c r="K531" s="105"/>
      <c r="L531" s="105"/>
      <c r="M531" s="105"/>
      <c r="N531" s="105"/>
      <c r="O531" s="105"/>
      <c r="P531" s="105"/>
      <c r="Q531" s="105"/>
      <c r="R531" s="105"/>
      <c r="S531" s="105"/>
      <c r="T531" s="105"/>
      <c r="U531" s="105"/>
      <c r="V531" s="105"/>
      <c r="W531" s="105"/>
      <c r="X531" s="105"/>
      <c r="Y531" s="105"/>
      <c r="Z531" s="105"/>
      <c r="AA531" s="105"/>
      <c r="AB531" s="105"/>
      <c r="AC531" s="105"/>
      <c r="AD531" s="105"/>
      <c r="AE531" s="105"/>
      <c r="AF531" s="105"/>
    </row>
    <row r="532" spans="1:32" x14ac:dyDescent="0.25">
      <c r="A532" s="105"/>
      <c r="B532" s="105"/>
      <c r="C532" s="105"/>
      <c r="D532" s="105"/>
      <c r="E532" s="105"/>
      <c r="F532" s="105"/>
      <c r="G532" s="105"/>
      <c r="H532" s="105"/>
      <c r="I532" s="105"/>
      <c r="J532" s="105"/>
      <c r="K532" s="105"/>
      <c r="L532" s="105"/>
      <c r="M532" s="105"/>
      <c r="N532" s="105"/>
      <c r="O532" s="105"/>
      <c r="P532" s="105"/>
      <c r="Q532" s="105"/>
      <c r="R532" s="105"/>
      <c r="S532" s="105"/>
      <c r="T532" s="105"/>
      <c r="U532" s="105"/>
      <c r="V532" s="105"/>
      <c r="W532" s="105"/>
      <c r="X532" s="105"/>
      <c r="Y532" s="105"/>
      <c r="Z532" s="105"/>
      <c r="AA532" s="105"/>
      <c r="AB532" s="105"/>
      <c r="AC532" s="105"/>
      <c r="AD532" s="105"/>
      <c r="AE532" s="105"/>
      <c r="AF532" s="105"/>
    </row>
    <row r="533" spans="1:32" x14ac:dyDescent="0.25">
      <c r="A533" s="105"/>
      <c r="B533" s="105"/>
      <c r="C533" s="105"/>
      <c r="D533" s="105"/>
      <c r="E533" s="105"/>
      <c r="F533" s="105"/>
      <c r="G533" s="105"/>
      <c r="H533" s="105"/>
      <c r="I533" s="105"/>
      <c r="J533" s="105"/>
      <c r="K533" s="105"/>
      <c r="L533" s="105"/>
      <c r="M533" s="105"/>
      <c r="N533" s="105"/>
      <c r="O533" s="105"/>
      <c r="P533" s="105"/>
      <c r="Q533" s="105"/>
      <c r="R533" s="105"/>
      <c r="S533" s="105"/>
      <c r="T533" s="105"/>
      <c r="U533" s="105"/>
      <c r="V533" s="105"/>
      <c r="W533" s="105"/>
      <c r="X533" s="105"/>
      <c r="Y533" s="105"/>
      <c r="Z533" s="105"/>
      <c r="AA533" s="105"/>
      <c r="AB533" s="105"/>
      <c r="AC533" s="105"/>
      <c r="AD533" s="105"/>
      <c r="AE533" s="105"/>
      <c r="AF533" s="105"/>
    </row>
    <row r="534" spans="1:32" x14ac:dyDescent="0.25">
      <c r="A534" s="105"/>
      <c r="B534" s="105"/>
      <c r="C534" s="105"/>
      <c r="D534" s="105"/>
      <c r="E534" s="105"/>
      <c r="F534" s="105"/>
      <c r="G534" s="105"/>
      <c r="H534" s="105"/>
      <c r="I534" s="105"/>
      <c r="J534" s="105"/>
      <c r="K534" s="105"/>
      <c r="L534" s="105"/>
      <c r="M534" s="105"/>
      <c r="N534" s="105"/>
      <c r="O534" s="105"/>
      <c r="P534" s="105"/>
      <c r="Q534" s="105"/>
      <c r="R534" s="105"/>
      <c r="S534" s="105"/>
      <c r="T534" s="105"/>
      <c r="U534" s="105"/>
      <c r="V534" s="105"/>
      <c r="W534" s="105"/>
      <c r="X534" s="105"/>
      <c r="Y534" s="105"/>
      <c r="Z534" s="105"/>
      <c r="AA534" s="105"/>
      <c r="AB534" s="105"/>
      <c r="AC534" s="105"/>
      <c r="AD534" s="105"/>
      <c r="AE534" s="105"/>
      <c r="AF534" s="105"/>
    </row>
    <row r="535" spans="1:32" x14ac:dyDescent="0.25">
      <c r="A535" s="105"/>
      <c r="B535" s="105"/>
      <c r="C535" s="105"/>
      <c r="D535" s="105"/>
      <c r="E535" s="105"/>
      <c r="F535" s="105"/>
      <c r="G535" s="105"/>
      <c r="H535" s="105"/>
      <c r="I535" s="105"/>
      <c r="J535" s="105"/>
      <c r="K535" s="105"/>
      <c r="L535" s="105"/>
      <c r="M535" s="105"/>
      <c r="N535" s="105"/>
      <c r="O535" s="105"/>
      <c r="P535" s="105"/>
      <c r="Q535" s="105"/>
      <c r="R535" s="105"/>
      <c r="S535" s="105"/>
      <c r="T535" s="105"/>
      <c r="U535" s="105"/>
      <c r="V535" s="105"/>
      <c r="W535" s="105"/>
      <c r="X535" s="105"/>
      <c r="Y535" s="105"/>
      <c r="Z535" s="105"/>
      <c r="AA535" s="105"/>
      <c r="AB535" s="105"/>
      <c r="AC535" s="105"/>
      <c r="AD535" s="105"/>
      <c r="AE535" s="105"/>
      <c r="AF535" s="105"/>
    </row>
    <row r="536" spans="1:32" x14ac:dyDescent="0.25">
      <c r="A536" s="105"/>
      <c r="B536" s="105"/>
      <c r="C536" s="105"/>
      <c r="D536" s="105"/>
      <c r="E536" s="105"/>
      <c r="F536" s="105"/>
      <c r="G536" s="105"/>
      <c r="H536" s="105"/>
      <c r="I536" s="105"/>
      <c r="J536" s="105"/>
      <c r="K536" s="105"/>
      <c r="L536" s="105"/>
      <c r="M536" s="105"/>
      <c r="N536" s="105"/>
      <c r="O536" s="105"/>
      <c r="P536" s="105"/>
      <c r="Q536" s="105"/>
      <c r="R536" s="105"/>
      <c r="S536" s="105"/>
      <c r="T536" s="105"/>
      <c r="U536" s="105"/>
      <c r="V536" s="105"/>
      <c r="W536" s="105"/>
      <c r="X536" s="105"/>
      <c r="Y536" s="105"/>
      <c r="Z536" s="105"/>
      <c r="AA536" s="105"/>
      <c r="AB536" s="105"/>
      <c r="AC536" s="105"/>
      <c r="AD536" s="105"/>
      <c r="AE536" s="105"/>
      <c r="AF536" s="105"/>
    </row>
    <row r="537" spans="1:32" x14ac:dyDescent="0.25">
      <c r="A537" s="105"/>
      <c r="B537" s="105"/>
      <c r="C537" s="105"/>
      <c r="D537" s="105"/>
      <c r="E537" s="105"/>
      <c r="F537" s="105"/>
      <c r="G537" s="105"/>
      <c r="H537" s="105"/>
      <c r="I537" s="105"/>
      <c r="J537" s="105"/>
      <c r="K537" s="105"/>
      <c r="L537" s="105"/>
      <c r="M537" s="105"/>
      <c r="N537" s="105"/>
      <c r="O537" s="105"/>
      <c r="P537" s="105"/>
      <c r="Q537" s="105"/>
      <c r="R537" s="105"/>
      <c r="S537" s="105"/>
      <c r="T537" s="105"/>
      <c r="U537" s="105"/>
      <c r="V537" s="105"/>
      <c r="W537" s="105"/>
      <c r="X537" s="105"/>
      <c r="Y537" s="105"/>
      <c r="Z537" s="105"/>
      <c r="AA537" s="105"/>
      <c r="AB537" s="105"/>
      <c r="AC537" s="105"/>
      <c r="AD537" s="105"/>
      <c r="AE537" s="105"/>
      <c r="AF537" s="105"/>
    </row>
    <row r="538" spans="1:32" x14ac:dyDescent="0.25">
      <c r="A538" s="105"/>
      <c r="B538" s="105"/>
      <c r="C538" s="105"/>
      <c r="D538" s="105"/>
      <c r="E538" s="105"/>
      <c r="F538" s="105"/>
      <c r="G538" s="105"/>
      <c r="H538" s="105"/>
      <c r="I538" s="105"/>
      <c r="J538" s="105"/>
      <c r="K538" s="105"/>
      <c r="L538" s="105"/>
      <c r="M538" s="105"/>
      <c r="N538" s="105"/>
      <c r="O538" s="105"/>
      <c r="P538" s="105"/>
      <c r="Q538" s="105"/>
      <c r="R538" s="105"/>
      <c r="S538" s="105"/>
      <c r="T538" s="105"/>
      <c r="U538" s="105"/>
      <c r="V538" s="105"/>
      <c r="W538" s="105"/>
      <c r="X538" s="105"/>
      <c r="Y538" s="105"/>
      <c r="Z538" s="105"/>
      <c r="AA538" s="105"/>
      <c r="AB538" s="105"/>
      <c r="AC538" s="105"/>
      <c r="AD538" s="105"/>
      <c r="AE538" s="105"/>
      <c r="AF538" s="105"/>
    </row>
    <row r="539" spans="1:32" x14ac:dyDescent="0.25">
      <c r="A539" s="105"/>
      <c r="B539" s="105"/>
      <c r="C539" s="105"/>
      <c r="D539" s="105"/>
      <c r="E539" s="105"/>
      <c r="F539" s="105"/>
      <c r="G539" s="105"/>
      <c r="H539" s="105"/>
      <c r="I539" s="105"/>
      <c r="J539" s="105"/>
      <c r="K539" s="105"/>
      <c r="L539" s="105"/>
      <c r="M539" s="105"/>
      <c r="N539" s="105"/>
      <c r="O539" s="105"/>
      <c r="P539" s="105"/>
      <c r="Q539" s="105"/>
      <c r="R539" s="105"/>
      <c r="S539" s="105"/>
      <c r="T539" s="105"/>
      <c r="U539" s="105"/>
      <c r="V539" s="105"/>
      <c r="W539" s="105"/>
      <c r="X539" s="105"/>
      <c r="Y539" s="105"/>
      <c r="Z539" s="105"/>
      <c r="AA539" s="105"/>
      <c r="AB539" s="105"/>
      <c r="AC539" s="105"/>
      <c r="AD539" s="105"/>
      <c r="AE539" s="105"/>
      <c r="AF539" s="105"/>
    </row>
    <row r="540" spans="1:32" x14ac:dyDescent="0.25">
      <c r="A540" s="105"/>
      <c r="B540" s="105"/>
      <c r="C540" s="105"/>
      <c r="D540" s="105"/>
      <c r="E540" s="105"/>
      <c r="F540" s="105"/>
      <c r="G540" s="105"/>
      <c r="H540" s="105"/>
      <c r="I540" s="105"/>
      <c r="J540" s="105"/>
      <c r="K540" s="105"/>
      <c r="L540" s="105"/>
      <c r="M540" s="105"/>
      <c r="N540" s="105"/>
      <c r="O540" s="105"/>
      <c r="P540" s="105"/>
      <c r="Q540" s="105"/>
      <c r="R540" s="105"/>
      <c r="S540" s="105"/>
      <c r="T540" s="105"/>
      <c r="U540" s="105"/>
      <c r="V540" s="105"/>
      <c r="W540" s="105"/>
      <c r="X540" s="105"/>
      <c r="Y540" s="105"/>
      <c r="Z540" s="105"/>
      <c r="AA540" s="105"/>
      <c r="AB540" s="105"/>
      <c r="AC540" s="105"/>
      <c r="AD540" s="105"/>
      <c r="AE540" s="105"/>
      <c r="AF540" s="105"/>
    </row>
    <row r="541" spans="1:32" x14ac:dyDescent="0.25">
      <c r="A541" s="105"/>
      <c r="B541" s="105"/>
      <c r="C541" s="105"/>
      <c r="D541" s="105"/>
      <c r="E541" s="105"/>
      <c r="F541" s="105"/>
      <c r="G541" s="105"/>
      <c r="H541" s="105"/>
      <c r="I541" s="105"/>
      <c r="J541" s="105"/>
      <c r="K541" s="105"/>
      <c r="L541" s="105"/>
      <c r="M541" s="105"/>
      <c r="N541" s="105"/>
      <c r="O541" s="105"/>
      <c r="P541" s="105"/>
      <c r="Q541" s="105"/>
      <c r="R541" s="105"/>
      <c r="S541" s="105"/>
      <c r="T541" s="105"/>
      <c r="U541" s="105"/>
      <c r="V541" s="105"/>
      <c r="W541" s="105"/>
      <c r="X541" s="105"/>
      <c r="Y541" s="105"/>
      <c r="Z541" s="105"/>
      <c r="AA541" s="105"/>
      <c r="AB541" s="105"/>
      <c r="AC541" s="105"/>
      <c r="AD541" s="105"/>
      <c r="AE541" s="105"/>
      <c r="AF541" s="105"/>
    </row>
    <row r="542" spans="1:32" x14ac:dyDescent="0.25">
      <c r="A542" s="105"/>
      <c r="B542" s="105"/>
      <c r="C542" s="105"/>
      <c r="D542" s="105"/>
      <c r="E542" s="105"/>
      <c r="F542" s="105"/>
      <c r="G542" s="105"/>
      <c r="H542" s="105"/>
      <c r="I542" s="105"/>
      <c r="J542" s="105"/>
      <c r="K542" s="105"/>
      <c r="L542" s="105"/>
      <c r="M542" s="105"/>
      <c r="N542" s="105"/>
      <c r="O542" s="105"/>
      <c r="P542" s="105"/>
      <c r="Q542" s="105"/>
      <c r="R542" s="105"/>
      <c r="S542" s="105"/>
      <c r="T542" s="105"/>
      <c r="U542" s="105"/>
      <c r="V542" s="105"/>
      <c r="W542" s="105"/>
      <c r="X542" s="105"/>
      <c r="Y542" s="105"/>
      <c r="Z542" s="105"/>
      <c r="AA542" s="105"/>
      <c r="AB542" s="105"/>
      <c r="AC542" s="105"/>
      <c r="AD542" s="105"/>
      <c r="AE542" s="105"/>
      <c r="AF542" s="105"/>
    </row>
    <row r="543" spans="1:32" x14ac:dyDescent="0.25">
      <c r="A543" s="105"/>
      <c r="B543" s="105"/>
      <c r="C543" s="105"/>
      <c r="D543" s="105"/>
      <c r="E543" s="105"/>
      <c r="F543" s="105"/>
      <c r="G543" s="105"/>
      <c r="H543" s="105"/>
      <c r="I543" s="105"/>
      <c r="J543" s="105"/>
      <c r="K543" s="105"/>
      <c r="L543" s="105"/>
      <c r="M543" s="105"/>
      <c r="N543" s="105"/>
      <c r="O543" s="105"/>
      <c r="P543" s="105"/>
      <c r="Q543" s="105"/>
      <c r="R543" s="105"/>
      <c r="S543" s="105"/>
      <c r="T543" s="105"/>
      <c r="U543" s="105"/>
      <c r="V543" s="105"/>
      <c r="W543" s="105"/>
      <c r="X543" s="105"/>
      <c r="Y543" s="105"/>
      <c r="Z543" s="105"/>
      <c r="AA543" s="105"/>
      <c r="AB543" s="105"/>
      <c r="AC543" s="105"/>
      <c r="AD543" s="105"/>
      <c r="AE543" s="105"/>
      <c r="AF543" s="105"/>
    </row>
    <row r="544" spans="1:32" x14ac:dyDescent="0.25">
      <c r="A544" s="105"/>
      <c r="B544" s="105"/>
      <c r="C544" s="105"/>
      <c r="D544" s="105"/>
      <c r="E544" s="105"/>
      <c r="F544" s="105"/>
      <c r="G544" s="105"/>
      <c r="H544" s="105"/>
      <c r="I544" s="105"/>
      <c r="J544" s="105"/>
      <c r="K544" s="105"/>
      <c r="L544" s="105"/>
      <c r="M544" s="105"/>
      <c r="N544" s="105"/>
      <c r="O544" s="105"/>
      <c r="P544" s="105"/>
      <c r="Q544" s="105"/>
      <c r="R544" s="105"/>
      <c r="S544" s="105"/>
      <c r="T544" s="105"/>
      <c r="U544" s="105"/>
      <c r="V544" s="105"/>
      <c r="W544" s="105"/>
      <c r="X544" s="105"/>
      <c r="Y544" s="105"/>
      <c r="Z544" s="105"/>
      <c r="AA544" s="105"/>
      <c r="AB544" s="105"/>
      <c r="AC544" s="105"/>
      <c r="AD544" s="105"/>
      <c r="AE544" s="105"/>
      <c r="AF544" s="105"/>
    </row>
    <row r="545" spans="1:32" x14ac:dyDescent="0.25">
      <c r="A545" s="105"/>
      <c r="B545" s="105"/>
      <c r="C545" s="105"/>
      <c r="D545" s="105"/>
      <c r="E545" s="105"/>
      <c r="F545" s="105"/>
      <c r="G545" s="105"/>
      <c r="H545" s="105"/>
      <c r="I545" s="105"/>
      <c r="J545" s="105"/>
      <c r="K545" s="105"/>
      <c r="L545" s="105"/>
      <c r="M545" s="105"/>
      <c r="N545" s="105"/>
      <c r="O545" s="105"/>
      <c r="P545" s="105"/>
      <c r="Q545" s="105"/>
      <c r="R545" s="105"/>
      <c r="S545" s="105"/>
      <c r="T545" s="105"/>
      <c r="U545" s="105"/>
      <c r="V545" s="105"/>
      <c r="W545" s="105"/>
      <c r="X545" s="105"/>
      <c r="Y545" s="105"/>
      <c r="Z545" s="105"/>
      <c r="AA545" s="105"/>
      <c r="AB545" s="105"/>
      <c r="AC545" s="105"/>
      <c r="AD545" s="105"/>
      <c r="AE545" s="105"/>
      <c r="AF545" s="105"/>
    </row>
    <row r="546" spans="1:32" x14ac:dyDescent="0.25">
      <c r="A546" s="105"/>
      <c r="B546" s="105"/>
      <c r="C546" s="105"/>
      <c r="D546" s="105"/>
      <c r="E546" s="105"/>
      <c r="F546" s="105"/>
      <c r="G546" s="105"/>
      <c r="H546" s="105"/>
      <c r="I546" s="105"/>
      <c r="J546" s="105"/>
      <c r="K546" s="105"/>
      <c r="L546" s="105"/>
      <c r="M546" s="105"/>
      <c r="N546" s="105"/>
      <c r="O546" s="105"/>
      <c r="P546" s="105"/>
      <c r="Q546" s="105"/>
      <c r="R546" s="105"/>
      <c r="S546" s="105"/>
      <c r="T546" s="105"/>
      <c r="U546" s="105"/>
      <c r="V546" s="105"/>
      <c r="W546" s="105"/>
      <c r="X546" s="105"/>
      <c r="Y546" s="105"/>
      <c r="Z546" s="105"/>
      <c r="AA546" s="105"/>
      <c r="AB546" s="105"/>
      <c r="AC546" s="105"/>
      <c r="AD546" s="105"/>
      <c r="AE546" s="105"/>
      <c r="AF546" s="105"/>
    </row>
    <row r="547" spans="1:32" x14ac:dyDescent="0.25">
      <c r="A547" s="105"/>
      <c r="B547" s="105"/>
      <c r="C547" s="105"/>
      <c r="D547" s="105"/>
      <c r="E547" s="105"/>
      <c r="F547" s="105"/>
      <c r="G547" s="105"/>
      <c r="H547" s="105"/>
      <c r="I547" s="105"/>
      <c r="J547" s="105"/>
      <c r="K547" s="105"/>
      <c r="L547" s="105"/>
      <c r="M547" s="105"/>
      <c r="N547" s="105"/>
      <c r="O547" s="105"/>
      <c r="P547" s="105"/>
      <c r="Q547" s="105"/>
      <c r="R547" s="105"/>
      <c r="S547" s="105"/>
      <c r="T547" s="105"/>
      <c r="U547" s="105"/>
      <c r="V547" s="105"/>
      <c r="W547" s="105"/>
      <c r="X547" s="105"/>
      <c r="Y547" s="105"/>
      <c r="Z547" s="105"/>
      <c r="AA547" s="105"/>
      <c r="AB547" s="105"/>
      <c r="AC547" s="105"/>
      <c r="AD547" s="105"/>
      <c r="AE547" s="105"/>
      <c r="AF547" s="105"/>
    </row>
    <row r="548" spans="1:32" x14ac:dyDescent="0.25">
      <c r="A548" s="105"/>
      <c r="B548" s="105"/>
      <c r="C548" s="105"/>
      <c r="D548" s="105"/>
      <c r="E548" s="105"/>
      <c r="F548" s="105"/>
      <c r="G548" s="105"/>
      <c r="H548" s="105"/>
      <c r="I548" s="105"/>
      <c r="J548" s="105"/>
      <c r="K548" s="105"/>
      <c r="L548" s="105"/>
      <c r="M548" s="105"/>
      <c r="N548" s="105"/>
      <c r="O548" s="105"/>
      <c r="P548" s="105"/>
      <c r="Q548" s="105"/>
      <c r="R548" s="105"/>
      <c r="S548" s="105"/>
      <c r="T548" s="105"/>
      <c r="U548" s="105"/>
      <c r="V548" s="105"/>
      <c r="W548" s="105"/>
      <c r="X548" s="105"/>
      <c r="Y548" s="105"/>
      <c r="Z548" s="105"/>
      <c r="AA548" s="105"/>
      <c r="AB548" s="105"/>
      <c r="AC548" s="105"/>
      <c r="AD548" s="105"/>
      <c r="AE548" s="105"/>
      <c r="AF548" s="105"/>
    </row>
    <row r="549" spans="1:32" x14ac:dyDescent="0.25">
      <c r="A549" s="105"/>
      <c r="B549" s="105"/>
      <c r="C549" s="105"/>
      <c r="D549" s="105"/>
      <c r="E549" s="105"/>
      <c r="F549" s="105"/>
      <c r="G549" s="105"/>
      <c r="H549" s="105"/>
      <c r="I549" s="105"/>
      <c r="J549" s="105"/>
      <c r="K549" s="105"/>
      <c r="L549" s="105"/>
      <c r="M549" s="105"/>
      <c r="N549" s="105"/>
      <c r="O549" s="105"/>
      <c r="P549" s="105"/>
      <c r="Q549" s="105"/>
      <c r="R549" s="105"/>
      <c r="S549" s="105"/>
      <c r="T549" s="105"/>
      <c r="U549" s="105"/>
      <c r="V549" s="105"/>
      <c r="W549" s="105"/>
      <c r="X549" s="105"/>
      <c r="Y549" s="105"/>
      <c r="Z549" s="105"/>
      <c r="AA549" s="105"/>
      <c r="AB549" s="105"/>
      <c r="AC549" s="105"/>
      <c r="AD549" s="105"/>
      <c r="AE549" s="105"/>
      <c r="AF549" s="105"/>
    </row>
    <row r="550" spans="1:32" x14ac:dyDescent="0.25">
      <c r="A550" s="105"/>
      <c r="B550" s="105"/>
      <c r="C550" s="105"/>
      <c r="D550" s="105"/>
      <c r="E550" s="105"/>
      <c r="F550" s="105"/>
      <c r="G550" s="105"/>
      <c r="H550" s="105"/>
      <c r="I550" s="105"/>
      <c r="J550" s="105"/>
      <c r="K550" s="105"/>
      <c r="L550" s="105"/>
      <c r="M550" s="105"/>
      <c r="N550" s="105"/>
      <c r="O550" s="105"/>
      <c r="P550" s="105"/>
      <c r="Q550" s="105"/>
      <c r="R550" s="105"/>
      <c r="S550" s="105"/>
      <c r="T550" s="105"/>
      <c r="U550" s="105"/>
      <c r="V550" s="105"/>
      <c r="W550" s="105"/>
      <c r="X550" s="105"/>
      <c r="Y550" s="105"/>
      <c r="Z550" s="105"/>
      <c r="AA550" s="105"/>
      <c r="AB550" s="105"/>
      <c r="AC550" s="105"/>
      <c r="AD550" s="105"/>
      <c r="AE550" s="105"/>
      <c r="AF550" s="105"/>
    </row>
    <row r="551" spans="1:32" x14ac:dyDescent="0.25">
      <c r="A551" s="105"/>
      <c r="B551" s="105"/>
      <c r="C551" s="105"/>
      <c r="D551" s="105"/>
      <c r="E551" s="105"/>
      <c r="F551" s="105"/>
      <c r="G551" s="105"/>
      <c r="H551" s="105"/>
      <c r="I551" s="105"/>
      <c r="J551" s="105"/>
      <c r="K551" s="105"/>
      <c r="L551" s="105"/>
      <c r="M551" s="105"/>
      <c r="N551" s="105"/>
      <c r="O551" s="105"/>
      <c r="P551" s="105"/>
      <c r="Q551" s="105"/>
      <c r="R551" s="105"/>
      <c r="S551" s="105"/>
      <c r="T551" s="105"/>
      <c r="U551" s="105"/>
      <c r="V551" s="105"/>
      <c r="W551" s="105"/>
      <c r="X551" s="105"/>
      <c r="Y551" s="105"/>
      <c r="Z551" s="105"/>
      <c r="AA551" s="105"/>
      <c r="AB551" s="105"/>
      <c r="AC551" s="105"/>
      <c r="AD551" s="105"/>
      <c r="AE551" s="105"/>
      <c r="AF551" s="105"/>
    </row>
    <row r="552" spans="1:32" x14ac:dyDescent="0.25">
      <c r="A552" s="105"/>
      <c r="B552" s="105"/>
      <c r="C552" s="105"/>
      <c r="D552" s="105"/>
      <c r="E552" s="105"/>
      <c r="F552" s="105"/>
      <c r="G552" s="105"/>
      <c r="H552" s="105"/>
      <c r="I552" s="105"/>
      <c r="J552" s="105"/>
      <c r="K552" s="105"/>
      <c r="L552" s="105"/>
      <c r="M552" s="105"/>
      <c r="N552" s="105"/>
      <c r="O552" s="105"/>
      <c r="P552" s="105"/>
      <c r="Q552" s="105"/>
      <c r="R552" s="105"/>
      <c r="S552" s="105"/>
      <c r="T552" s="105"/>
      <c r="U552" s="105"/>
      <c r="V552" s="105"/>
      <c r="W552" s="105"/>
      <c r="X552" s="105"/>
      <c r="Y552" s="105"/>
      <c r="Z552" s="105"/>
      <c r="AA552" s="105"/>
      <c r="AB552" s="105"/>
      <c r="AC552" s="105"/>
      <c r="AD552" s="105"/>
      <c r="AE552" s="105"/>
      <c r="AF552" s="105"/>
    </row>
    <row r="553" spans="1:32" x14ac:dyDescent="0.25">
      <c r="A553" s="105"/>
      <c r="B553" s="105"/>
      <c r="C553" s="105"/>
      <c r="D553" s="105"/>
      <c r="E553" s="105"/>
      <c r="F553" s="105"/>
      <c r="G553" s="105"/>
      <c r="H553" s="105"/>
      <c r="I553" s="105"/>
      <c r="J553" s="105"/>
      <c r="K553" s="105"/>
      <c r="L553" s="105"/>
      <c r="M553" s="105"/>
      <c r="N553" s="105"/>
      <c r="O553" s="105"/>
      <c r="P553" s="105"/>
      <c r="Q553" s="105"/>
      <c r="R553" s="105"/>
      <c r="S553" s="105"/>
      <c r="T553" s="105"/>
      <c r="U553" s="105"/>
      <c r="V553" s="105"/>
      <c r="W553" s="105"/>
      <c r="X553" s="105"/>
      <c r="Y553" s="105"/>
      <c r="Z553" s="105"/>
      <c r="AA553" s="105"/>
      <c r="AB553" s="105"/>
      <c r="AC553" s="105"/>
      <c r="AD553" s="105"/>
      <c r="AE553" s="105"/>
      <c r="AF553" s="105"/>
    </row>
    <row r="554" spans="1:32" x14ac:dyDescent="0.25">
      <c r="A554" s="105"/>
      <c r="B554" s="105"/>
      <c r="C554" s="105"/>
      <c r="D554" s="105"/>
      <c r="E554" s="105"/>
      <c r="F554" s="105"/>
      <c r="G554" s="105"/>
      <c r="H554" s="105"/>
      <c r="I554" s="105"/>
      <c r="J554" s="105"/>
      <c r="K554" s="105"/>
      <c r="L554" s="105"/>
      <c r="M554" s="105"/>
      <c r="N554" s="105"/>
      <c r="O554" s="105"/>
      <c r="P554" s="105"/>
      <c r="Q554" s="105"/>
      <c r="R554" s="105"/>
      <c r="S554" s="105"/>
      <c r="T554" s="105"/>
      <c r="U554" s="105"/>
      <c r="V554" s="105"/>
      <c r="W554" s="105"/>
      <c r="X554" s="105"/>
      <c r="Y554" s="105"/>
      <c r="Z554" s="105"/>
      <c r="AA554" s="105"/>
      <c r="AB554" s="105"/>
      <c r="AC554" s="105"/>
      <c r="AD554" s="105"/>
      <c r="AE554" s="105"/>
      <c r="AF554" s="105"/>
    </row>
    <row r="555" spans="1:32" x14ac:dyDescent="0.25">
      <c r="A555" s="105"/>
      <c r="B555" s="105"/>
      <c r="C555" s="105"/>
      <c r="D555" s="105"/>
      <c r="E555" s="105"/>
      <c r="F555" s="105"/>
      <c r="G555" s="105"/>
      <c r="H555" s="105"/>
      <c r="I555" s="105"/>
      <c r="J555" s="105"/>
      <c r="K555" s="105"/>
      <c r="L555" s="105"/>
      <c r="M555" s="105"/>
      <c r="N555" s="105"/>
      <c r="O555" s="105"/>
      <c r="P555" s="105"/>
      <c r="Q555" s="105"/>
      <c r="R555" s="105"/>
      <c r="S555" s="105"/>
      <c r="T555" s="105"/>
      <c r="U555" s="105"/>
      <c r="V555" s="105"/>
      <c r="W555" s="105"/>
      <c r="X555" s="105"/>
      <c r="Y555" s="105"/>
      <c r="Z555" s="105"/>
      <c r="AA555" s="105"/>
      <c r="AB555" s="105"/>
      <c r="AC555" s="105"/>
      <c r="AD555" s="105"/>
      <c r="AE555" s="105"/>
      <c r="AF555" s="105"/>
    </row>
    <row r="556" spans="1:32" x14ac:dyDescent="0.25">
      <c r="A556" s="105"/>
      <c r="B556" s="105"/>
      <c r="C556" s="105"/>
      <c r="D556" s="105"/>
      <c r="E556" s="105"/>
      <c r="F556" s="105"/>
      <c r="G556" s="105"/>
      <c r="H556" s="105"/>
      <c r="I556" s="105"/>
      <c r="J556" s="105"/>
      <c r="K556" s="105"/>
      <c r="L556" s="105"/>
      <c r="M556" s="105"/>
      <c r="N556" s="105"/>
      <c r="O556" s="105"/>
      <c r="P556" s="105"/>
      <c r="Q556" s="105"/>
      <c r="R556" s="105"/>
      <c r="S556" s="105"/>
      <c r="T556" s="105"/>
      <c r="U556" s="105"/>
      <c r="V556" s="105"/>
      <c r="W556" s="105"/>
      <c r="X556" s="105"/>
      <c r="Y556" s="105"/>
      <c r="Z556" s="105"/>
      <c r="AA556" s="105"/>
      <c r="AB556" s="105"/>
      <c r="AC556" s="105"/>
      <c r="AD556" s="105"/>
      <c r="AE556" s="105"/>
      <c r="AF556" s="105"/>
    </row>
    <row r="557" spans="1:32" x14ac:dyDescent="0.25">
      <c r="A557" s="105"/>
      <c r="B557" s="105"/>
      <c r="C557" s="105"/>
      <c r="D557" s="105"/>
      <c r="E557" s="105"/>
      <c r="F557" s="105"/>
      <c r="G557" s="105"/>
      <c r="H557" s="105"/>
      <c r="I557" s="105"/>
      <c r="J557" s="105"/>
      <c r="K557" s="105"/>
      <c r="L557" s="105"/>
      <c r="M557" s="105"/>
      <c r="N557" s="105"/>
      <c r="O557" s="105"/>
      <c r="P557" s="105"/>
      <c r="Q557" s="105"/>
      <c r="R557" s="105"/>
      <c r="S557" s="105"/>
      <c r="T557" s="105"/>
      <c r="U557" s="105"/>
      <c r="V557" s="105"/>
      <c r="W557" s="105"/>
      <c r="X557" s="105"/>
      <c r="Y557" s="105"/>
      <c r="Z557" s="105"/>
      <c r="AA557" s="105"/>
      <c r="AB557" s="105"/>
      <c r="AC557" s="105"/>
      <c r="AD557" s="105"/>
      <c r="AE557" s="105"/>
      <c r="AF557" s="105"/>
    </row>
    <row r="558" spans="1:32" x14ac:dyDescent="0.25">
      <c r="A558" s="105"/>
      <c r="B558" s="105"/>
      <c r="C558" s="105"/>
      <c r="D558" s="105"/>
      <c r="E558" s="105"/>
      <c r="F558" s="105"/>
      <c r="G558" s="105"/>
      <c r="H558" s="105"/>
      <c r="I558" s="105"/>
      <c r="J558" s="105"/>
      <c r="K558" s="105"/>
      <c r="L558" s="105"/>
      <c r="M558" s="105"/>
      <c r="N558" s="105"/>
      <c r="O558" s="105"/>
      <c r="P558" s="105"/>
      <c r="Q558" s="105"/>
      <c r="R558" s="105"/>
      <c r="S558" s="105"/>
      <c r="T558" s="105"/>
      <c r="U558" s="105"/>
      <c r="V558" s="105"/>
      <c r="W558" s="105"/>
      <c r="X558" s="105"/>
      <c r="Y558" s="105"/>
      <c r="Z558" s="105"/>
      <c r="AA558" s="105"/>
      <c r="AB558" s="105"/>
      <c r="AC558" s="105"/>
      <c r="AD558" s="105"/>
      <c r="AE558" s="105"/>
      <c r="AF558" s="105"/>
    </row>
    <row r="559" spans="1:32" x14ac:dyDescent="0.25">
      <c r="A559" s="105"/>
      <c r="B559" s="105"/>
      <c r="C559" s="105"/>
      <c r="D559" s="105"/>
      <c r="E559" s="105"/>
      <c r="F559" s="105"/>
      <c r="G559" s="105"/>
      <c r="H559" s="105"/>
      <c r="I559" s="105"/>
      <c r="J559" s="105"/>
      <c r="K559" s="105"/>
      <c r="L559" s="105"/>
      <c r="M559" s="105"/>
      <c r="N559" s="105"/>
      <c r="O559" s="105"/>
      <c r="P559" s="105"/>
      <c r="Q559" s="105"/>
      <c r="R559" s="105"/>
      <c r="S559" s="105"/>
      <c r="T559" s="105"/>
      <c r="U559" s="105"/>
      <c r="V559" s="105"/>
      <c r="W559" s="105"/>
      <c r="X559" s="105"/>
      <c r="Y559" s="105"/>
      <c r="Z559" s="105"/>
      <c r="AA559" s="105"/>
      <c r="AB559" s="105"/>
      <c r="AC559" s="105"/>
      <c r="AD559" s="105"/>
      <c r="AE559" s="105"/>
      <c r="AF559" s="105"/>
    </row>
    <row r="560" spans="1:32" x14ac:dyDescent="0.25">
      <c r="A560" s="105"/>
      <c r="B560" s="105"/>
      <c r="C560" s="105"/>
      <c r="D560" s="105"/>
      <c r="E560" s="105"/>
      <c r="F560" s="105"/>
      <c r="G560" s="105"/>
      <c r="H560" s="105"/>
      <c r="I560" s="105"/>
      <c r="J560" s="105"/>
      <c r="K560" s="105"/>
      <c r="L560" s="105"/>
      <c r="M560" s="105"/>
      <c r="N560" s="105"/>
      <c r="O560" s="105"/>
      <c r="P560" s="105"/>
      <c r="Q560" s="105"/>
      <c r="R560" s="105"/>
      <c r="S560" s="105"/>
      <c r="T560" s="105"/>
      <c r="U560" s="105"/>
      <c r="V560" s="105"/>
      <c r="W560" s="105"/>
      <c r="X560" s="105"/>
      <c r="Y560" s="105"/>
      <c r="Z560" s="105"/>
      <c r="AA560" s="105"/>
      <c r="AB560" s="105"/>
      <c r="AC560" s="105"/>
      <c r="AD560" s="105"/>
      <c r="AE560" s="105"/>
      <c r="AF560" s="105"/>
    </row>
    <row r="561" spans="1:32" x14ac:dyDescent="0.25">
      <c r="A561" s="105"/>
      <c r="B561" s="105"/>
      <c r="C561" s="105"/>
      <c r="D561" s="105"/>
      <c r="E561" s="105"/>
      <c r="F561" s="105"/>
      <c r="G561" s="105"/>
      <c r="H561" s="105"/>
      <c r="I561" s="105"/>
      <c r="J561" s="105"/>
      <c r="K561" s="105"/>
      <c r="L561" s="105"/>
      <c r="M561" s="105"/>
      <c r="N561" s="105"/>
      <c r="O561" s="105"/>
      <c r="P561" s="105"/>
      <c r="Q561" s="105"/>
      <c r="R561" s="105"/>
      <c r="S561" s="105"/>
      <c r="T561" s="105"/>
      <c r="U561" s="105"/>
      <c r="V561" s="105"/>
      <c r="W561" s="105"/>
      <c r="X561" s="105"/>
      <c r="Y561" s="105"/>
      <c r="Z561" s="105"/>
      <c r="AA561" s="105"/>
      <c r="AB561" s="105"/>
      <c r="AC561" s="105"/>
      <c r="AD561" s="105"/>
      <c r="AE561" s="105"/>
      <c r="AF561" s="105"/>
    </row>
    <row r="562" spans="1:32" x14ac:dyDescent="0.25">
      <c r="A562" s="105"/>
      <c r="B562" s="105"/>
      <c r="C562" s="105"/>
      <c r="D562" s="105"/>
      <c r="E562" s="105"/>
      <c r="F562" s="105"/>
      <c r="G562" s="105"/>
      <c r="H562" s="105"/>
      <c r="I562" s="105"/>
      <c r="J562" s="105"/>
      <c r="K562" s="105"/>
      <c r="L562" s="105"/>
      <c r="M562" s="105"/>
      <c r="N562" s="105"/>
      <c r="O562" s="105"/>
      <c r="P562" s="105"/>
      <c r="Q562" s="105"/>
      <c r="R562" s="105"/>
      <c r="S562" s="105"/>
      <c r="T562" s="105"/>
      <c r="U562" s="105"/>
      <c r="V562" s="105"/>
      <c r="W562" s="105"/>
      <c r="X562" s="105"/>
      <c r="Y562" s="105"/>
      <c r="Z562" s="105"/>
      <c r="AA562" s="105"/>
      <c r="AB562" s="105"/>
      <c r="AC562" s="105"/>
      <c r="AD562" s="105"/>
      <c r="AE562" s="105"/>
      <c r="AF562" s="105"/>
    </row>
    <row r="563" spans="1:32" x14ac:dyDescent="0.25">
      <c r="A563" s="105"/>
      <c r="B563" s="105"/>
      <c r="C563" s="105"/>
      <c r="D563" s="105"/>
      <c r="E563" s="105"/>
      <c r="F563" s="105"/>
      <c r="G563" s="105"/>
      <c r="H563" s="105"/>
      <c r="I563" s="105"/>
      <c r="J563" s="105"/>
      <c r="K563" s="105"/>
      <c r="L563" s="105"/>
      <c r="M563" s="105"/>
      <c r="N563" s="105"/>
      <c r="O563" s="105"/>
      <c r="P563" s="105"/>
      <c r="Q563" s="105"/>
      <c r="R563" s="105"/>
      <c r="S563" s="105"/>
      <c r="T563" s="105"/>
      <c r="U563" s="105"/>
      <c r="V563" s="105"/>
      <c r="W563" s="105"/>
      <c r="X563" s="105"/>
      <c r="Y563" s="105"/>
      <c r="Z563" s="105"/>
      <c r="AA563" s="105"/>
      <c r="AB563" s="105"/>
      <c r="AC563" s="105"/>
      <c r="AD563" s="105"/>
      <c r="AE563" s="105"/>
      <c r="AF563" s="105"/>
    </row>
    <row r="564" spans="1:32" x14ac:dyDescent="0.25">
      <c r="A564" s="105"/>
      <c r="B564" s="105"/>
      <c r="C564" s="105"/>
      <c r="D564" s="105"/>
      <c r="E564" s="105"/>
      <c r="F564" s="105"/>
      <c r="G564" s="105"/>
      <c r="H564" s="105"/>
      <c r="I564" s="105"/>
      <c r="J564" s="105"/>
      <c r="K564" s="105"/>
      <c r="L564" s="105"/>
      <c r="M564" s="105"/>
      <c r="N564" s="105"/>
      <c r="O564" s="105"/>
      <c r="P564" s="105"/>
      <c r="Q564" s="105"/>
      <c r="R564" s="105"/>
      <c r="S564" s="105"/>
      <c r="T564" s="105"/>
      <c r="U564" s="105"/>
      <c r="V564" s="105"/>
      <c r="W564" s="105"/>
      <c r="X564" s="105"/>
      <c r="Y564" s="105"/>
      <c r="Z564" s="105"/>
      <c r="AA564" s="105"/>
      <c r="AB564" s="105"/>
      <c r="AC564" s="105"/>
      <c r="AD564" s="105"/>
      <c r="AE564" s="105"/>
      <c r="AF564" s="105"/>
    </row>
    <row r="565" spans="1:32" x14ac:dyDescent="0.25">
      <c r="A565" s="105"/>
      <c r="B565" s="105"/>
      <c r="C565" s="105"/>
      <c r="D565" s="105"/>
      <c r="E565" s="105"/>
      <c r="F565" s="105"/>
      <c r="G565" s="105"/>
      <c r="H565" s="105"/>
      <c r="I565" s="105"/>
      <c r="J565" s="105"/>
      <c r="K565" s="105"/>
      <c r="L565" s="105"/>
      <c r="M565" s="105"/>
      <c r="N565" s="105"/>
      <c r="O565" s="105"/>
      <c r="P565" s="105"/>
      <c r="Q565" s="105"/>
      <c r="R565" s="105"/>
      <c r="S565" s="105"/>
      <c r="T565" s="105"/>
      <c r="U565" s="105"/>
      <c r="V565" s="105"/>
      <c r="W565" s="105"/>
      <c r="X565" s="105"/>
      <c r="Y565" s="105"/>
      <c r="Z565" s="105"/>
      <c r="AA565" s="105"/>
      <c r="AB565" s="105"/>
      <c r="AC565" s="105"/>
      <c r="AD565" s="105"/>
      <c r="AE565" s="105"/>
      <c r="AF565" s="105"/>
    </row>
    <row r="566" spans="1:32" x14ac:dyDescent="0.25">
      <c r="A566" s="105"/>
      <c r="B566" s="105"/>
      <c r="C566" s="105"/>
      <c r="D566" s="105"/>
      <c r="E566" s="105"/>
      <c r="F566" s="105"/>
      <c r="G566" s="105"/>
      <c r="H566" s="105"/>
      <c r="I566" s="105"/>
      <c r="J566" s="105"/>
      <c r="K566" s="105"/>
      <c r="L566" s="105"/>
      <c r="M566" s="105"/>
      <c r="N566" s="105"/>
      <c r="O566" s="105"/>
      <c r="P566" s="105"/>
      <c r="Q566" s="105"/>
      <c r="R566" s="105"/>
      <c r="S566" s="105"/>
      <c r="T566" s="105"/>
      <c r="U566" s="105"/>
      <c r="V566" s="105"/>
      <c r="W566" s="105"/>
      <c r="X566" s="105"/>
      <c r="Y566" s="105"/>
      <c r="Z566" s="105"/>
      <c r="AA566" s="105"/>
      <c r="AB566" s="105"/>
      <c r="AC566" s="105"/>
      <c r="AD566" s="105"/>
      <c r="AE566" s="105"/>
      <c r="AF566" s="105"/>
    </row>
    <row r="567" spans="1:32" x14ac:dyDescent="0.25">
      <c r="A567" s="105"/>
      <c r="B567" s="105"/>
      <c r="C567" s="105"/>
      <c r="D567" s="105"/>
      <c r="E567" s="105"/>
      <c r="F567" s="105"/>
      <c r="G567" s="105"/>
      <c r="H567" s="105"/>
      <c r="I567" s="105"/>
      <c r="J567" s="105"/>
      <c r="K567" s="105"/>
      <c r="L567" s="105"/>
      <c r="M567" s="105"/>
      <c r="N567" s="105"/>
      <c r="O567" s="105"/>
      <c r="P567" s="105"/>
      <c r="Q567" s="105"/>
      <c r="R567" s="105"/>
      <c r="S567" s="105"/>
      <c r="T567" s="105"/>
      <c r="U567" s="105"/>
      <c r="V567" s="105"/>
      <c r="W567" s="105"/>
      <c r="X567" s="105"/>
      <c r="Y567" s="105"/>
      <c r="Z567" s="105"/>
      <c r="AA567" s="105"/>
      <c r="AB567" s="105"/>
      <c r="AC567" s="105"/>
      <c r="AD567" s="105"/>
      <c r="AE567" s="105"/>
      <c r="AF567" s="105"/>
    </row>
    <row r="568" spans="1:32" x14ac:dyDescent="0.25">
      <c r="A568" s="105"/>
      <c r="B568" s="105"/>
      <c r="C568" s="105"/>
      <c r="D568" s="105"/>
      <c r="E568" s="105"/>
      <c r="F568" s="105"/>
      <c r="G568" s="105"/>
      <c r="H568" s="105"/>
      <c r="I568" s="105"/>
      <c r="J568" s="105"/>
      <c r="K568" s="105"/>
      <c r="L568" s="105"/>
      <c r="M568" s="105"/>
      <c r="N568" s="105"/>
      <c r="O568" s="105"/>
      <c r="P568" s="105"/>
      <c r="Q568" s="105"/>
      <c r="R568" s="105"/>
      <c r="S568" s="105"/>
      <c r="T568" s="105"/>
      <c r="U568" s="105"/>
      <c r="V568" s="105"/>
      <c r="W568" s="105"/>
      <c r="X568" s="105"/>
      <c r="Y568" s="105"/>
      <c r="Z568" s="105"/>
      <c r="AA568" s="105"/>
      <c r="AB568" s="105"/>
      <c r="AC568" s="105"/>
      <c r="AD568" s="105"/>
      <c r="AE568" s="105"/>
      <c r="AF568" s="105"/>
    </row>
    <row r="569" spans="1:32" x14ac:dyDescent="0.25">
      <c r="A569" s="105"/>
      <c r="B569" s="105"/>
      <c r="C569" s="105"/>
      <c r="D569" s="105"/>
      <c r="E569" s="105"/>
      <c r="F569" s="105"/>
      <c r="G569" s="105"/>
      <c r="H569" s="105"/>
      <c r="I569" s="105"/>
      <c r="J569" s="105"/>
      <c r="K569" s="105"/>
      <c r="L569" s="105"/>
      <c r="M569" s="105"/>
      <c r="N569" s="105"/>
      <c r="O569" s="105"/>
      <c r="P569" s="105"/>
      <c r="Q569" s="105"/>
      <c r="R569" s="105"/>
      <c r="S569" s="105"/>
      <c r="T569" s="105"/>
      <c r="U569" s="105"/>
      <c r="V569" s="105"/>
      <c r="W569" s="105"/>
      <c r="X569" s="105"/>
      <c r="Y569" s="105"/>
      <c r="Z569" s="105"/>
      <c r="AA569" s="105"/>
      <c r="AB569" s="105"/>
      <c r="AC569" s="105"/>
      <c r="AD569" s="105"/>
      <c r="AE569" s="105"/>
      <c r="AF569" s="105"/>
    </row>
    <row r="570" spans="1:32" x14ac:dyDescent="0.25">
      <c r="A570" s="105"/>
      <c r="B570" s="105"/>
      <c r="C570" s="105"/>
      <c r="D570" s="105"/>
      <c r="E570" s="105"/>
      <c r="F570" s="105"/>
      <c r="G570" s="105"/>
      <c r="H570" s="105"/>
      <c r="I570" s="105"/>
      <c r="J570" s="105"/>
      <c r="K570" s="105"/>
      <c r="L570" s="105"/>
      <c r="M570" s="105"/>
      <c r="N570" s="105"/>
      <c r="O570" s="105"/>
      <c r="P570" s="105"/>
      <c r="Q570" s="105"/>
      <c r="R570" s="105"/>
      <c r="S570" s="105"/>
      <c r="T570" s="105"/>
      <c r="U570" s="105"/>
      <c r="V570" s="105"/>
      <c r="W570" s="105"/>
      <c r="X570" s="105"/>
      <c r="Y570" s="105"/>
      <c r="Z570" s="105"/>
      <c r="AA570" s="105"/>
      <c r="AB570" s="105"/>
      <c r="AC570" s="105"/>
      <c r="AD570" s="105"/>
      <c r="AE570" s="105"/>
      <c r="AF570" s="105"/>
    </row>
    <row r="571" spans="1:32" x14ac:dyDescent="0.25">
      <c r="A571" s="105"/>
      <c r="B571" s="105"/>
      <c r="C571" s="105"/>
      <c r="D571" s="105"/>
      <c r="E571" s="105"/>
      <c r="F571" s="105"/>
      <c r="G571" s="105"/>
      <c r="H571" s="105"/>
      <c r="I571" s="105"/>
      <c r="J571" s="105"/>
      <c r="K571" s="105"/>
      <c r="L571" s="105"/>
      <c r="M571" s="105"/>
      <c r="N571" s="105"/>
      <c r="O571" s="105"/>
      <c r="P571" s="105"/>
      <c r="Q571" s="105"/>
      <c r="R571" s="105"/>
      <c r="S571" s="105"/>
      <c r="T571" s="105"/>
      <c r="U571" s="105"/>
      <c r="V571" s="105"/>
      <c r="W571" s="105"/>
      <c r="X571" s="105"/>
      <c r="Y571" s="105"/>
      <c r="Z571" s="105"/>
      <c r="AA571" s="105"/>
      <c r="AB571" s="105"/>
      <c r="AC571" s="105"/>
      <c r="AD571" s="105"/>
      <c r="AE571" s="105"/>
      <c r="AF571" s="105"/>
    </row>
    <row r="572" spans="1:32" x14ac:dyDescent="0.25">
      <c r="A572" s="105"/>
      <c r="B572" s="105"/>
      <c r="C572" s="105"/>
      <c r="D572" s="105"/>
      <c r="E572" s="105"/>
      <c r="F572" s="105"/>
      <c r="G572" s="105"/>
      <c r="H572" s="105"/>
      <c r="I572" s="105"/>
      <c r="J572" s="105"/>
      <c r="K572" s="105"/>
      <c r="L572" s="105"/>
      <c r="M572" s="105"/>
      <c r="N572" s="105"/>
      <c r="O572" s="105"/>
      <c r="P572" s="105"/>
      <c r="Q572" s="105"/>
      <c r="R572" s="105"/>
      <c r="S572" s="105"/>
      <c r="T572" s="105"/>
      <c r="U572" s="105"/>
      <c r="V572" s="105"/>
      <c r="W572" s="105"/>
      <c r="X572" s="105"/>
      <c r="Y572" s="105"/>
      <c r="Z572" s="105"/>
      <c r="AA572" s="105"/>
      <c r="AB572" s="105"/>
      <c r="AC572" s="105"/>
      <c r="AD572" s="105"/>
      <c r="AE572" s="105"/>
      <c r="AF572" s="105"/>
    </row>
    <row r="573" spans="1:32" x14ac:dyDescent="0.25">
      <c r="A573" s="105"/>
      <c r="B573" s="105"/>
      <c r="C573" s="105"/>
      <c r="D573" s="105"/>
      <c r="E573" s="105"/>
      <c r="F573" s="105"/>
      <c r="G573" s="105"/>
      <c r="H573" s="105"/>
      <c r="I573" s="105"/>
      <c r="J573" s="105"/>
      <c r="K573" s="105"/>
      <c r="L573" s="105"/>
      <c r="M573" s="105"/>
      <c r="N573" s="105"/>
      <c r="O573" s="105"/>
      <c r="P573" s="105"/>
      <c r="Q573" s="105"/>
      <c r="R573" s="105"/>
      <c r="S573" s="105"/>
      <c r="T573" s="105"/>
      <c r="U573" s="105"/>
      <c r="V573" s="105"/>
      <c r="W573" s="105"/>
      <c r="X573" s="105"/>
      <c r="Y573" s="105"/>
      <c r="Z573" s="105"/>
      <c r="AA573" s="105"/>
      <c r="AB573" s="105"/>
      <c r="AC573" s="105"/>
      <c r="AD573" s="105"/>
      <c r="AE573" s="105"/>
      <c r="AF573" s="105"/>
    </row>
    <row r="574" spans="1:32" x14ac:dyDescent="0.25">
      <c r="A574" s="105"/>
      <c r="B574" s="105"/>
      <c r="C574" s="105"/>
      <c r="D574" s="105"/>
      <c r="E574" s="105"/>
      <c r="F574" s="105"/>
      <c r="G574" s="105"/>
      <c r="H574" s="105"/>
      <c r="I574" s="105"/>
      <c r="J574" s="105"/>
      <c r="K574" s="105"/>
      <c r="L574" s="105"/>
      <c r="M574" s="105"/>
      <c r="N574" s="105"/>
      <c r="O574" s="105"/>
      <c r="P574" s="105"/>
      <c r="Q574" s="105"/>
      <c r="R574" s="105"/>
      <c r="S574" s="105"/>
      <c r="T574" s="105"/>
      <c r="U574" s="105"/>
      <c r="V574" s="105"/>
      <c r="W574" s="105"/>
      <c r="X574" s="105"/>
      <c r="Y574" s="105"/>
      <c r="Z574" s="105"/>
      <c r="AA574" s="105"/>
      <c r="AB574" s="105"/>
      <c r="AC574" s="105"/>
      <c r="AD574" s="105"/>
      <c r="AE574" s="105"/>
      <c r="AF574" s="105"/>
    </row>
    <row r="575" spans="1:32" x14ac:dyDescent="0.25">
      <c r="A575" s="105"/>
      <c r="B575" s="105"/>
      <c r="C575" s="105"/>
      <c r="D575" s="105"/>
      <c r="E575" s="105"/>
      <c r="F575" s="105"/>
      <c r="G575" s="105"/>
      <c r="H575" s="105"/>
      <c r="I575" s="105"/>
      <c r="J575" s="105"/>
      <c r="K575" s="105"/>
      <c r="L575" s="105"/>
      <c r="M575" s="105"/>
      <c r="N575" s="105"/>
      <c r="O575" s="105"/>
      <c r="P575" s="105"/>
      <c r="Q575" s="105"/>
      <c r="R575" s="105"/>
      <c r="S575" s="105"/>
      <c r="T575" s="105"/>
      <c r="U575" s="105"/>
      <c r="V575" s="105"/>
      <c r="W575" s="105"/>
      <c r="X575" s="105"/>
      <c r="Y575" s="105"/>
      <c r="Z575" s="105"/>
      <c r="AA575" s="105"/>
      <c r="AB575" s="105"/>
      <c r="AC575" s="105"/>
      <c r="AD575" s="105"/>
      <c r="AE575" s="105"/>
      <c r="AF575" s="105"/>
    </row>
    <row r="576" spans="1:32" x14ac:dyDescent="0.25">
      <c r="A576" s="105"/>
      <c r="B576" s="105"/>
      <c r="C576" s="105"/>
      <c r="D576" s="105"/>
      <c r="E576" s="105"/>
      <c r="F576" s="105"/>
      <c r="G576" s="105"/>
      <c r="H576" s="105"/>
      <c r="I576" s="105"/>
      <c r="J576" s="105"/>
      <c r="K576" s="105"/>
      <c r="L576" s="105"/>
      <c r="M576" s="105"/>
      <c r="N576" s="105"/>
      <c r="O576" s="105"/>
      <c r="P576" s="105"/>
      <c r="Q576" s="105"/>
      <c r="R576" s="105"/>
      <c r="S576" s="105"/>
      <c r="T576" s="105"/>
      <c r="U576" s="105"/>
      <c r="V576" s="105"/>
      <c r="W576" s="105"/>
      <c r="X576" s="105"/>
      <c r="Y576" s="105"/>
      <c r="Z576" s="105"/>
      <c r="AA576" s="105"/>
      <c r="AB576" s="105"/>
      <c r="AC576" s="105"/>
      <c r="AD576" s="105"/>
      <c r="AE576" s="105"/>
      <c r="AF576" s="105"/>
    </row>
    <row r="577" spans="1:32" x14ac:dyDescent="0.25">
      <c r="A577" s="105"/>
      <c r="B577" s="105"/>
      <c r="C577" s="105"/>
      <c r="D577" s="105"/>
      <c r="E577" s="105"/>
      <c r="F577" s="105"/>
      <c r="G577" s="105"/>
      <c r="H577" s="105"/>
      <c r="I577" s="105"/>
      <c r="J577" s="105"/>
      <c r="K577" s="105"/>
      <c r="L577" s="105"/>
      <c r="M577" s="105"/>
      <c r="N577" s="105"/>
      <c r="O577" s="105"/>
      <c r="P577" s="105"/>
      <c r="Q577" s="105"/>
      <c r="R577" s="105"/>
      <c r="S577" s="105"/>
      <c r="T577" s="105"/>
      <c r="U577" s="105"/>
      <c r="V577" s="105"/>
      <c r="W577" s="105"/>
      <c r="X577" s="105"/>
      <c r="Y577" s="105"/>
      <c r="Z577" s="105"/>
      <c r="AA577" s="105"/>
      <c r="AB577" s="105"/>
      <c r="AC577" s="105"/>
      <c r="AD577" s="105"/>
      <c r="AE577" s="105"/>
      <c r="AF577" s="105"/>
    </row>
    <row r="578" spans="1:32" x14ac:dyDescent="0.25">
      <c r="A578" s="105"/>
      <c r="B578" s="105"/>
      <c r="C578" s="105"/>
      <c r="D578" s="105"/>
      <c r="E578" s="105"/>
      <c r="F578" s="105"/>
      <c r="G578" s="105"/>
      <c r="H578" s="105"/>
      <c r="I578" s="105"/>
      <c r="J578" s="105"/>
      <c r="K578" s="105"/>
      <c r="L578" s="105"/>
      <c r="M578" s="105"/>
      <c r="N578" s="105"/>
      <c r="O578" s="105"/>
      <c r="P578" s="105"/>
      <c r="Q578" s="105"/>
      <c r="R578" s="105"/>
      <c r="S578" s="105"/>
      <c r="T578" s="105"/>
      <c r="U578" s="105"/>
      <c r="V578" s="105"/>
      <c r="W578" s="105"/>
      <c r="X578" s="105"/>
      <c r="Y578" s="105"/>
      <c r="Z578" s="105"/>
      <c r="AA578" s="105"/>
      <c r="AB578" s="105"/>
      <c r="AC578" s="105"/>
      <c r="AD578" s="105"/>
      <c r="AE578" s="105"/>
      <c r="AF578" s="105"/>
    </row>
    <row r="579" spans="1:32" x14ac:dyDescent="0.25">
      <c r="A579" s="105"/>
      <c r="B579" s="105"/>
      <c r="C579" s="105"/>
      <c r="D579" s="105"/>
      <c r="E579" s="105"/>
      <c r="F579" s="105"/>
      <c r="G579" s="105"/>
      <c r="H579" s="105"/>
      <c r="I579" s="105"/>
      <c r="J579" s="105"/>
      <c r="K579" s="105"/>
      <c r="L579" s="105"/>
      <c r="M579" s="105"/>
      <c r="N579" s="105"/>
      <c r="O579" s="105"/>
      <c r="P579" s="105"/>
      <c r="Q579" s="105"/>
      <c r="R579" s="105"/>
      <c r="S579" s="105"/>
      <c r="T579" s="105"/>
      <c r="U579" s="105"/>
      <c r="V579" s="105"/>
      <c r="W579" s="105"/>
      <c r="X579" s="105"/>
      <c r="Y579" s="105"/>
      <c r="Z579" s="105"/>
      <c r="AA579" s="105"/>
      <c r="AB579" s="105"/>
      <c r="AC579" s="105"/>
      <c r="AD579" s="105"/>
      <c r="AE579" s="105"/>
      <c r="AF579" s="105"/>
    </row>
    <row r="580" spans="1:32" x14ac:dyDescent="0.25">
      <c r="A580" s="105"/>
      <c r="B580" s="105"/>
      <c r="C580" s="105"/>
      <c r="D580" s="105"/>
      <c r="E580" s="105"/>
      <c r="F580" s="105"/>
      <c r="G580" s="105"/>
      <c r="H580" s="105"/>
      <c r="I580" s="105"/>
      <c r="J580" s="105"/>
      <c r="K580" s="105"/>
      <c r="L580" s="105"/>
      <c r="M580" s="105"/>
      <c r="N580" s="105"/>
      <c r="O580" s="105"/>
      <c r="P580" s="105"/>
      <c r="Q580" s="105"/>
      <c r="R580" s="105"/>
      <c r="S580" s="105"/>
      <c r="T580" s="105"/>
      <c r="U580" s="105"/>
      <c r="V580" s="105"/>
      <c r="W580" s="105"/>
      <c r="X580" s="105"/>
      <c r="Y580" s="105"/>
      <c r="Z580" s="105"/>
      <c r="AA580" s="105"/>
      <c r="AB580" s="105"/>
      <c r="AC580" s="105"/>
      <c r="AD580" s="105"/>
      <c r="AE580" s="105"/>
      <c r="AF580" s="105"/>
    </row>
    <row r="581" spans="1:32" x14ac:dyDescent="0.25">
      <c r="A581" s="105"/>
      <c r="B581" s="105"/>
      <c r="C581" s="105"/>
      <c r="D581" s="105"/>
      <c r="E581" s="105"/>
      <c r="F581" s="105"/>
      <c r="G581" s="105"/>
      <c r="H581" s="105"/>
      <c r="I581" s="105"/>
      <c r="J581" s="105"/>
      <c r="K581" s="105"/>
      <c r="L581" s="105"/>
      <c r="M581" s="105"/>
      <c r="N581" s="105"/>
      <c r="O581" s="105"/>
      <c r="P581" s="105"/>
      <c r="Q581" s="105"/>
      <c r="R581" s="105"/>
      <c r="S581" s="105"/>
      <c r="T581" s="105"/>
      <c r="U581" s="105"/>
      <c r="V581" s="105"/>
      <c r="W581" s="105"/>
      <c r="X581" s="105"/>
      <c r="Y581" s="105"/>
      <c r="Z581" s="105"/>
      <c r="AA581" s="105"/>
      <c r="AB581" s="105"/>
      <c r="AC581" s="105"/>
      <c r="AD581" s="105"/>
      <c r="AE581" s="105"/>
      <c r="AF581" s="105"/>
    </row>
    <row r="582" spans="1:32" x14ac:dyDescent="0.25">
      <c r="A582" s="105"/>
      <c r="B582" s="105"/>
      <c r="C582" s="105"/>
      <c r="D582" s="105"/>
      <c r="E582" s="105"/>
      <c r="F582" s="105"/>
      <c r="G582" s="105"/>
      <c r="H582" s="105"/>
      <c r="I582" s="105"/>
      <c r="J582" s="105"/>
      <c r="K582" s="105"/>
      <c r="L582" s="105"/>
      <c r="M582" s="105"/>
      <c r="N582" s="105"/>
      <c r="O582" s="105"/>
      <c r="P582" s="105"/>
      <c r="Q582" s="105"/>
      <c r="R582" s="105"/>
      <c r="S582" s="105"/>
      <c r="T582" s="105"/>
      <c r="U582" s="105"/>
      <c r="V582" s="105"/>
      <c r="W582" s="105"/>
      <c r="X582" s="105"/>
      <c r="Y582" s="105"/>
      <c r="Z582" s="105"/>
      <c r="AA582" s="105"/>
      <c r="AB582" s="105"/>
      <c r="AC582" s="105"/>
      <c r="AD582" s="105"/>
      <c r="AE582" s="105"/>
      <c r="AF582" s="105"/>
    </row>
    <row r="583" spans="1:32" x14ac:dyDescent="0.25">
      <c r="A583" s="105"/>
      <c r="B583" s="105"/>
      <c r="C583" s="105"/>
      <c r="D583" s="105"/>
      <c r="E583" s="105"/>
      <c r="F583" s="105"/>
      <c r="G583" s="105"/>
      <c r="H583" s="105"/>
      <c r="I583" s="105"/>
      <c r="J583" s="105"/>
      <c r="K583" s="105"/>
      <c r="L583" s="105"/>
      <c r="M583" s="105"/>
      <c r="N583" s="105"/>
      <c r="O583" s="105"/>
      <c r="P583" s="105"/>
      <c r="Q583" s="105"/>
      <c r="R583" s="105"/>
      <c r="S583" s="105"/>
      <c r="T583" s="105"/>
      <c r="U583" s="105"/>
      <c r="V583" s="105"/>
      <c r="W583" s="105"/>
      <c r="X583" s="105"/>
      <c r="Y583" s="105"/>
      <c r="Z583" s="105"/>
      <c r="AA583" s="105"/>
      <c r="AB583" s="105"/>
      <c r="AC583" s="105"/>
      <c r="AD583" s="105"/>
      <c r="AE583" s="105"/>
      <c r="AF583" s="105"/>
    </row>
    <row r="584" spans="1:32" x14ac:dyDescent="0.25">
      <c r="A584" s="105"/>
      <c r="B584" s="105"/>
      <c r="C584" s="105"/>
      <c r="D584" s="105"/>
      <c r="E584" s="105"/>
      <c r="F584" s="105"/>
      <c r="G584" s="105"/>
      <c r="H584" s="105"/>
      <c r="I584" s="105"/>
      <c r="J584" s="105"/>
      <c r="K584" s="105"/>
      <c r="L584" s="105"/>
      <c r="M584" s="105"/>
      <c r="N584" s="105"/>
      <c r="O584" s="105"/>
      <c r="P584" s="105"/>
      <c r="Q584" s="105"/>
      <c r="R584" s="105"/>
      <c r="S584" s="105"/>
      <c r="T584" s="105"/>
      <c r="U584" s="105"/>
      <c r="V584" s="105"/>
      <c r="W584" s="105"/>
      <c r="X584" s="105"/>
      <c r="Y584" s="105"/>
      <c r="Z584" s="105"/>
      <c r="AA584" s="105"/>
      <c r="AB584" s="105"/>
      <c r="AC584" s="105"/>
      <c r="AD584" s="105"/>
      <c r="AE584" s="105"/>
      <c r="AF584" s="105"/>
    </row>
    <row r="585" spans="1:32" x14ac:dyDescent="0.25">
      <c r="A585" s="105"/>
      <c r="B585" s="105"/>
      <c r="C585" s="105"/>
      <c r="D585" s="105"/>
      <c r="E585" s="105"/>
      <c r="F585" s="105"/>
      <c r="G585" s="105"/>
      <c r="H585" s="105"/>
      <c r="I585" s="105"/>
      <c r="J585" s="105"/>
      <c r="K585" s="105"/>
      <c r="L585" s="105"/>
      <c r="M585" s="105"/>
      <c r="N585" s="105"/>
      <c r="O585" s="105"/>
      <c r="P585" s="105"/>
      <c r="Q585" s="105"/>
      <c r="R585" s="105"/>
      <c r="S585" s="105"/>
      <c r="T585" s="105"/>
      <c r="U585" s="105"/>
      <c r="V585" s="105"/>
      <c r="W585" s="105"/>
      <c r="X585" s="105"/>
      <c r="Y585" s="105"/>
      <c r="Z585" s="105"/>
      <c r="AA585" s="105"/>
      <c r="AB585" s="105"/>
      <c r="AC585" s="105"/>
      <c r="AD585" s="105"/>
      <c r="AE585" s="105"/>
      <c r="AF585" s="105"/>
    </row>
    <row r="586" spans="1:32" x14ac:dyDescent="0.25">
      <c r="A586" s="105"/>
      <c r="B586" s="105"/>
      <c r="C586" s="105"/>
      <c r="D586" s="105"/>
      <c r="E586" s="105"/>
      <c r="F586" s="105"/>
      <c r="G586" s="105"/>
      <c r="H586" s="105"/>
      <c r="I586" s="105"/>
      <c r="J586" s="105"/>
      <c r="K586" s="105"/>
      <c r="L586" s="105"/>
      <c r="M586" s="105"/>
      <c r="N586" s="105"/>
      <c r="O586" s="105"/>
      <c r="P586" s="105"/>
      <c r="Q586" s="105"/>
      <c r="R586" s="105"/>
      <c r="S586" s="105"/>
      <c r="T586" s="105"/>
      <c r="U586" s="105"/>
      <c r="V586" s="105"/>
      <c r="W586" s="105"/>
      <c r="X586" s="105"/>
      <c r="Y586" s="105"/>
      <c r="Z586" s="105"/>
      <c r="AA586" s="105"/>
      <c r="AB586" s="105"/>
      <c r="AC586" s="105"/>
      <c r="AD586" s="105"/>
      <c r="AE586" s="105"/>
      <c r="AF586" s="105"/>
    </row>
    <row r="587" spans="1:32" x14ac:dyDescent="0.25">
      <c r="A587" s="105"/>
      <c r="B587" s="105"/>
      <c r="C587" s="105"/>
      <c r="D587" s="105"/>
      <c r="E587" s="105"/>
      <c r="F587" s="105"/>
      <c r="G587" s="105"/>
      <c r="H587" s="105"/>
      <c r="I587" s="105"/>
      <c r="J587" s="105"/>
      <c r="K587" s="105"/>
      <c r="L587" s="105"/>
      <c r="M587" s="105"/>
      <c r="N587" s="105"/>
      <c r="O587" s="105"/>
      <c r="P587" s="105"/>
      <c r="Q587" s="105"/>
      <c r="R587" s="105"/>
      <c r="S587" s="105"/>
      <c r="T587" s="105"/>
      <c r="U587" s="105"/>
      <c r="V587" s="105"/>
      <c r="W587" s="105"/>
      <c r="X587" s="105"/>
      <c r="Y587" s="105"/>
      <c r="Z587" s="105"/>
      <c r="AA587" s="105"/>
      <c r="AB587" s="105"/>
      <c r="AC587" s="105"/>
      <c r="AD587" s="105"/>
      <c r="AE587" s="105"/>
      <c r="AF587" s="105"/>
    </row>
    <row r="588" spans="1:32" x14ac:dyDescent="0.25">
      <c r="A588" s="105"/>
      <c r="B588" s="105"/>
      <c r="C588" s="105"/>
      <c r="D588" s="105"/>
      <c r="E588" s="105"/>
      <c r="F588" s="105"/>
      <c r="G588" s="105"/>
      <c r="H588" s="105"/>
      <c r="I588" s="105"/>
      <c r="J588" s="105"/>
      <c r="K588" s="105"/>
      <c r="L588" s="105"/>
      <c r="M588" s="105"/>
      <c r="N588" s="105"/>
      <c r="O588" s="105"/>
      <c r="P588" s="105"/>
      <c r="Q588" s="105"/>
      <c r="R588" s="105"/>
      <c r="S588" s="105"/>
      <c r="T588" s="105"/>
      <c r="U588" s="105"/>
      <c r="V588" s="105"/>
      <c r="W588" s="105"/>
      <c r="X588" s="105"/>
      <c r="Y588" s="105"/>
      <c r="Z588" s="105"/>
      <c r="AA588" s="105"/>
      <c r="AB588" s="105"/>
      <c r="AC588" s="105"/>
      <c r="AD588" s="105"/>
      <c r="AE588" s="105"/>
      <c r="AF588" s="105"/>
    </row>
    <row r="589" spans="1:32" x14ac:dyDescent="0.25">
      <c r="A589" s="105"/>
      <c r="B589" s="105"/>
      <c r="C589" s="105"/>
      <c r="D589" s="105"/>
      <c r="E589" s="105"/>
      <c r="F589" s="105"/>
      <c r="G589" s="105"/>
      <c r="H589" s="105"/>
      <c r="I589" s="105"/>
      <c r="J589" s="105"/>
      <c r="K589" s="105"/>
      <c r="L589" s="105"/>
      <c r="M589" s="105"/>
      <c r="N589" s="105"/>
      <c r="O589" s="105"/>
      <c r="P589" s="105"/>
      <c r="Q589" s="105"/>
      <c r="R589" s="105"/>
      <c r="S589" s="105"/>
      <c r="T589" s="105"/>
      <c r="U589" s="105"/>
      <c r="V589" s="105"/>
      <c r="W589" s="105"/>
      <c r="X589" s="105"/>
      <c r="Y589" s="105"/>
      <c r="Z589" s="105"/>
      <c r="AA589" s="105"/>
      <c r="AB589" s="105"/>
      <c r="AC589" s="105"/>
      <c r="AD589" s="105"/>
      <c r="AE589" s="105"/>
      <c r="AF589" s="105"/>
    </row>
    <row r="590" spans="1:32" x14ac:dyDescent="0.25">
      <c r="A590" s="105"/>
      <c r="B590" s="105"/>
      <c r="C590" s="105"/>
      <c r="D590" s="105"/>
      <c r="E590" s="105"/>
      <c r="F590" s="105"/>
      <c r="G590" s="105"/>
      <c r="H590" s="105"/>
      <c r="I590" s="105"/>
      <c r="J590" s="105"/>
      <c r="K590" s="105"/>
      <c r="L590" s="105"/>
      <c r="M590" s="105"/>
      <c r="N590" s="105"/>
      <c r="O590" s="105"/>
      <c r="P590" s="105"/>
      <c r="Q590" s="105"/>
      <c r="R590" s="105"/>
      <c r="S590" s="105"/>
      <c r="T590" s="105"/>
      <c r="U590" s="105"/>
      <c r="V590" s="105"/>
      <c r="W590" s="105"/>
      <c r="X590" s="105"/>
      <c r="Y590" s="105"/>
      <c r="Z590" s="105"/>
      <c r="AA590" s="105"/>
      <c r="AB590" s="105"/>
      <c r="AC590" s="105"/>
      <c r="AD590" s="105"/>
      <c r="AE590" s="105"/>
      <c r="AF590" s="105"/>
    </row>
    <row r="591" spans="1:32" x14ac:dyDescent="0.25">
      <c r="A591" s="105"/>
      <c r="B591" s="105"/>
      <c r="C591" s="105"/>
      <c r="D591" s="105"/>
      <c r="E591" s="105"/>
      <c r="F591" s="105"/>
      <c r="G591" s="105"/>
      <c r="H591" s="105"/>
      <c r="I591" s="105"/>
      <c r="J591" s="105"/>
      <c r="K591" s="105"/>
      <c r="L591" s="105"/>
      <c r="M591" s="105"/>
      <c r="N591" s="105"/>
      <c r="O591" s="105"/>
      <c r="P591" s="105"/>
      <c r="Q591" s="105"/>
      <c r="R591" s="105"/>
      <c r="S591" s="105"/>
      <c r="T591" s="105"/>
      <c r="U591" s="105"/>
      <c r="V591" s="105"/>
      <c r="W591" s="105"/>
      <c r="X591" s="105"/>
      <c r="Y591" s="105"/>
      <c r="Z591" s="105"/>
      <c r="AA591" s="105"/>
      <c r="AB591" s="105"/>
      <c r="AC591" s="105"/>
      <c r="AD591" s="105"/>
      <c r="AE591" s="105"/>
      <c r="AF591" s="105"/>
    </row>
    <row r="592" spans="1:32" x14ac:dyDescent="0.25">
      <c r="A592" s="105"/>
      <c r="B592" s="105"/>
      <c r="C592" s="105"/>
      <c r="D592" s="105"/>
      <c r="E592" s="105"/>
      <c r="F592" s="105"/>
      <c r="G592" s="105"/>
      <c r="H592" s="105"/>
      <c r="I592" s="105"/>
      <c r="J592" s="105"/>
      <c r="K592" s="105"/>
      <c r="L592" s="105"/>
      <c r="M592" s="105"/>
      <c r="N592" s="105"/>
      <c r="O592" s="105"/>
      <c r="P592" s="105"/>
      <c r="Q592" s="105"/>
      <c r="R592" s="105"/>
      <c r="S592" s="105"/>
      <c r="T592" s="105"/>
      <c r="U592" s="105"/>
      <c r="V592" s="105"/>
      <c r="W592" s="105"/>
      <c r="X592" s="105"/>
      <c r="Y592" s="105"/>
      <c r="Z592" s="105"/>
      <c r="AA592" s="105"/>
      <c r="AB592" s="105"/>
      <c r="AC592" s="105"/>
      <c r="AD592" s="105"/>
      <c r="AE592" s="105"/>
      <c r="AF592" s="105"/>
    </row>
    <row r="593" spans="1:32" x14ac:dyDescent="0.25">
      <c r="A593" s="105"/>
      <c r="B593" s="105"/>
      <c r="C593" s="105"/>
      <c r="D593" s="105"/>
      <c r="E593" s="105"/>
      <c r="F593" s="105"/>
      <c r="G593" s="105"/>
      <c r="H593" s="105"/>
      <c r="I593" s="105"/>
      <c r="J593" s="105"/>
      <c r="K593" s="105"/>
      <c r="L593" s="105"/>
      <c r="M593" s="105"/>
      <c r="N593" s="105"/>
      <c r="O593" s="105"/>
      <c r="P593" s="105"/>
      <c r="Q593" s="105"/>
      <c r="R593" s="105"/>
      <c r="S593" s="105"/>
      <c r="T593" s="105"/>
      <c r="U593" s="105"/>
      <c r="V593" s="105"/>
      <c r="W593" s="105"/>
      <c r="X593" s="105"/>
      <c r="Y593" s="105"/>
      <c r="Z593" s="105"/>
      <c r="AA593" s="105"/>
      <c r="AB593" s="105"/>
      <c r="AC593" s="105"/>
      <c r="AD593" s="105"/>
      <c r="AE593" s="105"/>
      <c r="AF593" s="105"/>
    </row>
    <row r="594" spans="1:32" x14ac:dyDescent="0.25">
      <c r="A594" s="105"/>
      <c r="B594" s="105"/>
      <c r="C594" s="105"/>
      <c r="D594" s="105"/>
      <c r="E594" s="105"/>
      <c r="F594" s="105"/>
      <c r="G594" s="105"/>
      <c r="H594" s="105"/>
      <c r="I594" s="105"/>
      <c r="J594" s="105"/>
      <c r="K594" s="105"/>
      <c r="L594" s="105"/>
      <c r="M594" s="105"/>
      <c r="N594" s="105"/>
      <c r="O594" s="105"/>
      <c r="P594" s="105"/>
      <c r="Q594" s="105"/>
      <c r="R594" s="105"/>
      <c r="S594" s="105"/>
      <c r="T594" s="105"/>
      <c r="U594" s="105"/>
      <c r="V594" s="105"/>
      <c r="W594" s="105"/>
      <c r="X594" s="105"/>
      <c r="Y594" s="105"/>
      <c r="Z594" s="105"/>
      <c r="AA594" s="105"/>
      <c r="AB594" s="105"/>
      <c r="AC594" s="105"/>
      <c r="AD594" s="105"/>
      <c r="AE594" s="105"/>
      <c r="AF594" s="105"/>
    </row>
    <row r="595" spans="1:32" x14ac:dyDescent="0.25">
      <c r="A595" s="105"/>
      <c r="B595" s="105"/>
      <c r="C595" s="105"/>
      <c r="D595" s="105"/>
      <c r="E595" s="105"/>
      <c r="F595" s="105"/>
      <c r="G595" s="105"/>
      <c r="H595" s="105"/>
      <c r="I595" s="105"/>
      <c r="J595" s="105"/>
      <c r="K595" s="105"/>
      <c r="L595" s="105"/>
      <c r="M595" s="105"/>
      <c r="N595" s="105"/>
      <c r="O595" s="105"/>
      <c r="P595" s="105"/>
      <c r="Q595" s="105"/>
      <c r="R595" s="105"/>
      <c r="S595" s="105"/>
      <c r="T595" s="105"/>
      <c r="U595" s="105"/>
      <c r="V595" s="105"/>
      <c r="W595" s="105"/>
      <c r="X595" s="105"/>
      <c r="Y595" s="105"/>
      <c r="Z595" s="105"/>
      <c r="AA595" s="105"/>
      <c r="AB595" s="105"/>
      <c r="AC595" s="105"/>
      <c r="AD595" s="105"/>
      <c r="AE595" s="105"/>
      <c r="AF595" s="105"/>
    </row>
    <row r="596" spans="1:32" x14ac:dyDescent="0.25">
      <c r="A596" s="105"/>
      <c r="B596" s="105"/>
      <c r="C596" s="105"/>
      <c r="D596" s="105"/>
      <c r="E596" s="105"/>
      <c r="F596" s="105"/>
      <c r="G596" s="105"/>
      <c r="H596" s="105"/>
      <c r="I596" s="105"/>
      <c r="J596" s="105"/>
      <c r="K596" s="105"/>
      <c r="L596" s="105"/>
      <c r="M596" s="105"/>
      <c r="N596" s="105"/>
      <c r="O596" s="105"/>
      <c r="P596" s="105"/>
      <c r="Q596" s="105"/>
      <c r="R596" s="105"/>
      <c r="S596" s="105"/>
      <c r="T596" s="105"/>
      <c r="U596" s="105"/>
      <c r="V596" s="105"/>
      <c r="W596" s="105"/>
      <c r="X596" s="105"/>
      <c r="Y596" s="105"/>
      <c r="Z596" s="105"/>
      <c r="AA596" s="105"/>
      <c r="AB596" s="105"/>
      <c r="AC596" s="105"/>
      <c r="AD596" s="105"/>
      <c r="AE596" s="105"/>
      <c r="AF596" s="105"/>
    </row>
    <row r="597" spans="1:32" x14ac:dyDescent="0.25">
      <c r="A597" s="105"/>
      <c r="B597" s="105"/>
      <c r="C597" s="105"/>
      <c r="D597" s="105"/>
      <c r="E597" s="105"/>
      <c r="F597" s="105"/>
      <c r="G597" s="105"/>
      <c r="H597" s="105"/>
      <c r="I597" s="105"/>
      <c r="J597" s="105"/>
      <c r="K597" s="105"/>
      <c r="L597" s="105"/>
      <c r="M597" s="105"/>
      <c r="N597" s="105"/>
      <c r="O597" s="105"/>
      <c r="P597" s="105"/>
      <c r="Q597" s="105"/>
      <c r="R597" s="105"/>
      <c r="S597" s="105"/>
      <c r="T597" s="105"/>
      <c r="U597" s="105"/>
      <c r="V597" s="105"/>
      <c r="W597" s="105"/>
      <c r="X597" s="105"/>
      <c r="Y597" s="105"/>
      <c r="Z597" s="105"/>
      <c r="AA597" s="105"/>
      <c r="AB597" s="105"/>
      <c r="AC597" s="105"/>
      <c r="AD597" s="105"/>
      <c r="AE597" s="105"/>
      <c r="AF597" s="105"/>
    </row>
    <row r="598" spans="1:32" x14ac:dyDescent="0.25">
      <c r="A598" s="105"/>
      <c r="B598" s="105"/>
      <c r="C598" s="105"/>
      <c r="D598" s="105"/>
      <c r="E598" s="105"/>
      <c r="F598" s="105"/>
      <c r="G598" s="105"/>
      <c r="H598" s="105"/>
      <c r="I598" s="105"/>
      <c r="J598" s="105"/>
      <c r="K598" s="105"/>
      <c r="L598" s="105"/>
      <c r="M598" s="105"/>
      <c r="N598" s="105"/>
      <c r="O598" s="105"/>
      <c r="P598" s="105"/>
      <c r="Q598" s="105"/>
      <c r="R598" s="105"/>
      <c r="S598" s="105"/>
      <c r="T598" s="105"/>
      <c r="U598" s="105"/>
      <c r="V598" s="105"/>
      <c r="W598" s="105"/>
      <c r="X598" s="105"/>
      <c r="Y598" s="105"/>
      <c r="Z598" s="105"/>
      <c r="AA598" s="105"/>
      <c r="AB598" s="105"/>
      <c r="AC598" s="105"/>
      <c r="AD598" s="105"/>
      <c r="AE598" s="105"/>
      <c r="AF598" s="105"/>
    </row>
    <row r="599" spans="1:32" x14ac:dyDescent="0.25">
      <c r="A599" s="105"/>
      <c r="B599" s="105"/>
      <c r="C599" s="105"/>
      <c r="D599" s="105"/>
      <c r="E599" s="105"/>
      <c r="F599" s="105"/>
      <c r="G599" s="105"/>
      <c r="H599" s="105"/>
      <c r="I599" s="105"/>
      <c r="J599" s="105"/>
      <c r="K599" s="105"/>
      <c r="L599" s="105"/>
      <c r="M599" s="105"/>
      <c r="N599" s="105"/>
      <c r="O599" s="105"/>
      <c r="P599" s="105"/>
      <c r="Q599" s="105"/>
      <c r="R599" s="105"/>
      <c r="S599" s="105"/>
      <c r="T599" s="105"/>
      <c r="U599" s="105"/>
      <c r="V599" s="105"/>
      <c r="W599" s="105"/>
      <c r="X599" s="105"/>
      <c r="Y599" s="105"/>
      <c r="Z599" s="105"/>
      <c r="AA599" s="105"/>
      <c r="AB599" s="105"/>
      <c r="AC599" s="105"/>
      <c r="AD599" s="105"/>
      <c r="AE599" s="105"/>
      <c r="AF599" s="105"/>
    </row>
    <row r="600" spans="1:32" x14ac:dyDescent="0.25">
      <c r="A600" s="105"/>
      <c r="B600" s="105"/>
      <c r="C600" s="105"/>
      <c r="D600" s="105"/>
      <c r="E600" s="105"/>
      <c r="F600" s="105"/>
      <c r="G600" s="105"/>
      <c r="H600" s="105"/>
      <c r="I600" s="105"/>
      <c r="J600" s="105"/>
      <c r="K600" s="105"/>
      <c r="L600" s="105"/>
      <c r="M600" s="105"/>
      <c r="N600" s="105"/>
      <c r="O600" s="105"/>
      <c r="P600" s="105"/>
      <c r="Q600" s="105"/>
      <c r="R600" s="105"/>
      <c r="S600" s="105"/>
      <c r="T600" s="105"/>
      <c r="U600" s="105"/>
      <c r="V600" s="105"/>
      <c r="W600" s="105"/>
      <c r="X600" s="105"/>
      <c r="Y600" s="105"/>
      <c r="Z600" s="105"/>
      <c r="AA600" s="105"/>
      <c r="AB600" s="105"/>
      <c r="AC600" s="105"/>
      <c r="AD600" s="105"/>
      <c r="AE600" s="105"/>
      <c r="AF600" s="105"/>
    </row>
    <row r="601" spans="1:32" x14ac:dyDescent="0.25">
      <c r="A601" s="105"/>
      <c r="B601" s="105"/>
      <c r="C601" s="105"/>
      <c r="D601" s="105"/>
      <c r="E601" s="105"/>
      <c r="F601" s="105"/>
      <c r="G601" s="105"/>
      <c r="H601" s="105"/>
      <c r="I601" s="105"/>
      <c r="J601" s="105"/>
      <c r="K601" s="105"/>
      <c r="L601" s="105"/>
      <c r="M601" s="105"/>
      <c r="N601" s="105"/>
      <c r="O601" s="105"/>
      <c r="P601" s="105"/>
      <c r="Q601" s="105"/>
      <c r="R601" s="105"/>
      <c r="S601" s="105"/>
      <c r="T601" s="105"/>
      <c r="U601" s="105"/>
      <c r="V601" s="105"/>
      <c r="W601" s="105"/>
      <c r="X601" s="105"/>
      <c r="Y601" s="105"/>
      <c r="Z601" s="105"/>
      <c r="AA601" s="105"/>
      <c r="AB601" s="105"/>
      <c r="AC601" s="105"/>
      <c r="AD601" s="105"/>
      <c r="AE601" s="105"/>
      <c r="AF601" s="105"/>
    </row>
    <row r="602" spans="1:32" x14ac:dyDescent="0.25">
      <c r="A602" s="105"/>
      <c r="B602" s="105"/>
      <c r="C602" s="105"/>
      <c r="D602" s="105"/>
      <c r="E602" s="105"/>
      <c r="F602" s="105"/>
      <c r="G602" s="105"/>
      <c r="H602" s="105"/>
      <c r="I602" s="105"/>
      <c r="J602" s="105"/>
      <c r="K602" s="105"/>
      <c r="L602" s="105"/>
      <c r="M602" s="105"/>
      <c r="N602" s="105"/>
      <c r="O602" s="105"/>
      <c r="P602" s="105"/>
      <c r="Q602" s="105"/>
      <c r="R602" s="105"/>
      <c r="S602" s="105"/>
      <c r="T602" s="105"/>
      <c r="U602" s="105"/>
      <c r="V602" s="105"/>
      <c r="W602" s="105"/>
      <c r="X602" s="105"/>
      <c r="Y602" s="105"/>
      <c r="Z602" s="105"/>
      <c r="AA602" s="105"/>
      <c r="AB602" s="105"/>
      <c r="AC602" s="105"/>
      <c r="AD602" s="105"/>
      <c r="AE602" s="105"/>
      <c r="AF602" s="105"/>
    </row>
    <row r="603" spans="1:32" x14ac:dyDescent="0.25">
      <c r="A603" s="105"/>
      <c r="B603" s="105"/>
      <c r="C603" s="105"/>
      <c r="D603" s="105"/>
      <c r="E603" s="105"/>
      <c r="F603" s="105"/>
      <c r="G603" s="105"/>
      <c r="H603" s="105"/>
      <c r="I603" s="105"/>
      <c r="J603" s="105"/>
      <c r="K603" s="105"/>
      <c r="L603" s="105"/>
      <c r="M603" s="105"/>
      <c r="N603" s="105"/>
      <c r="O603" s="105"/>
      <c r="P603" s="105"/>
      <c r="Q603" s="105"/>
      <c r="R603" s="105"/>
      <c r="S603" s="105"/>
      <c r="T603" s="105"/>
      <c r="U603" s="105"/>
      <c r="V603" s="105"/>
      <c r="W603" s="105"/>
      <c r="X603" s="105"/>
      <c r="Y603" s="105"/>
      <c r="Z603" s="105"/>
      <c r="AA603" s="105"/>
      <c r="AB603" s="105"/>
      <c r="AC603" s="105"/>
      <c r="AD603" s="105"/>
      <c r="AE603" s="105"/>
      <c r="AF603" s="105"/>
    </row>
    <row r="604" spans="1:32" x14ac:dyDescent="0.25">
      <c r="A604" s="105"/>
      <c r="B604" s="105"/>
      <c r="C604" s="105"/>
      <c r="D604" s="105"/>
      <c r="E604" s="105"/>
      <c r="F604" s="105"/>
      <c r="G604" s="105"/>
      <c r="H604" s="105"/>
      <c r="I604" s="105"/>
      <c r="J604" s="105"/>
      <c r="K604" s="105"/>
      <c r="L604" s="105"/>
      <c r="M604" s="105"/>
      <c r="N604" s="105"/>
      <c r="O604" s="105"/>
      <c r="P604" s="105"/>
      <c r="Q604" s="105"/>
      <c r="R604" s="105"/>
      <c r="S604" s="105"/>
      <c r="T604" s="105"/>
      <c r="U604" s="105"/>
      <c r="V604" s="105"/>
      <c r="W604" s="105"/>
      <c r="X604" s="105"/>
      <c r="Y604" s="105"/>
      <c r="Z604" s="105"/>
      <c r="AA604" s="105"/>
      <c r="AB604" s="105"/>
      <c r="AC604" s="105"/>
      <c r="AD604" s="105"/>
      <c r="AE604" s="105"/>
      <c r="AF604" s="105"/>
    </row>
    <row r="605" spans="1:32" x14ac:dyDescent="0.25">
      <c r="A605" s="105"/>
      <c r="B605" s="105"/>
      <c r="C605" s="105"/>
      <c r="D605" s="105"/>
      <c r="E605" s="105"/>
      <c r="F605" s="105"/>
      <c r="G605" s="105"/>
      <c r="H605" s="105"/>
      <c r="I605" s="105"/>
      <c r="J605" s="105"/>
      <c r="K605" s="105"/>
      <c r="L605" s="105"/>
      <c r="M605" s="105"/>
      <c r="N605" s="105"/>
      <c r="O605" s="105"/>
      <c r="P605" s="105"/>
      <c r="Q605" s="105"/>
      <c r="R605" s="105"/>
      <c r="S605" s="105"/>
      <c r="T605" s="105"/>
      <c r="U605" s="105"/>
      <c r="V605" s="105"/>
      <c r="W605" s="105"/>
      <c r="X605" s="105"/>
      <c r="Y605" s="105"/>
      <c r="Z605" s="105"/>
      <c r="AA605" s="105"/>
      <c r="AB605" s="105"/>
      <c r="AC605" s="105"/>
      <c r="AD605" s="105"/>
      <c r="AE605" s="105"/>
      <c r="AF605" s="105"/>
    </row>
    <row r="606" spans="1:32" x14ac:dyDescent="0.25">
      <c r="A606" s="105"/>
      <c r="B606" s="105"/>
      <c r="C606" s="105"/>
      <c r="D606" s="105"/>
      <c r="E606" s="105"/>
      <c r="F606" s="105"/>
      <c r="G606" s="105"/>
      <c r="H606" s="105"/>
      <c r="I606" s="105"/>
      <c r="J606" s="105"/>
      <c r="K606" s="105"/>
      <c r="L606" s="105"/>
      <c r="M606" s="105"/>
      <c r="N606" s="105"/>
      <c r="O606" s="105"/>
      <c r="P606" s="105"/>
      <c r="Q606" s="105"/>
      <c r="R606" s="105"/>
      <c r="S606" s="105"/>
      <c r="T606" s="105"/>
      <c r="U606" s="105"/>
      <c r="V606" s="105"/>
      <c r="W606" s="105"/>
      <c r="X606" s="105"/>
      <c r="Y606" s="105"/>
      <c r="Z606" s="105"/>
      <c r="AA606" s="105"/>
      <c r="AB606" s="105"/>
      <c r="AC606" s="105"/>
      <c r="AD606" s="105"/>
      <c r="AE606" s="105"/>
      <c r="AF606" s="105"/>
    </row>
    <row r="607" spans="1:32" x14ac:dyDescent="0.25">
      <c r="A607" s="105"/>
      <c r="B607" s="105"/>
      <c r="C607" s="105"/>
      <c r="D607" s="105"/>
      <c r="E607" s="105"/>
      <c r="F607" s="105"/>
      <c r="G607" s="105"/>
      <c r="H607" s="105"/>
      <c r="I607" s="105"/>
      <c r="J607" s="105"/>
      <c r="K607" s="105"/>
      <c r="L607" s="105"/>
      <c r="M607" s="105"/>
      <c r="N607" s="105"/>
      <c r="O607" s="105"/>
      <c r="P607" s="105"/>
      <c r="Q607" s="105"/>
      <c r="R607" s="105"/>
      <c r="S607" s="105"/>
      <c r="T607" s="105"/>
      <c r="U607" s="105"/>
      <c r="V607" s="105"/>
      <c r="W607" s="105"/>
      <c r="X607" s="105"/>
      <c r="Y607" s="105"/>
      <c r="Z607" s="105"/>
      <c r="AA607" s="105"/>
      <c r="AB607" s="105"/>
      <c r="AC607" s="105"/>
      <c r="AD607" s="105"/>
      <c r="AE607" s="105"/>
      <c r="AF607" s="105"/>
    </row>
    <row r="608" spans="1:32" x14ac:dyDescent="0.25">
      <c r="A608" s="105"/>
      <c r="B608" s="105"/>
      <c r="C608" s="105"/>
      <c r="D608" s="105"/>
      <c r="E608" s="105"/>
      <c r="F608" s="105"/>
      <c r="G608" s="105"/>
      <c r="H608" s="105"/>
      <c r="I608" s="105"/>
      <c r="J608" s="105"/>
      <c r="K608" s="105"/>
      <c r="L608" s="105"/>
      <c r="M608" s="105"/>
      <c r="N608" s="105"/>
      <c r="O608" s="105"/>
      <c r="P608" s="105"/>
      <c r="Q608" s="105"/>
      <c r="R608" s="105"/>
      <c r="S608" s="105"/>
      <c r="T608" s="105"/>
      <c r="U608" s="105"/>
      <c r="V608" s="105"/>
      <c r="W608" s="105"/>
      <c r="X608" s="105"/>
      <c r="Y608" s="105"/>
      <c r="Z608" s="105"/>
      <c r="AA608" s="105"/>
      <c r="AB608" s="105"/>
      <c r="AC608" s="105"/>
      <c r="AD608" s="105"/>
      <c r="AE608" s="105"/>
      <c r="AF608" s="105"/>
    </row>
    <row r="609" spans="1:32" x14ac:dyDescent="0.25">
      <c r="A609" s="105"/>
      <c r="B609" s="105"/>
      <c r="C609" s="105"/>
      <c r="D609" s="105"/>
      <c r="E609" s="105"/>
      <c r="F609" s="105"/>
      <c r="G609" s="105"/>
      <c r="H609" s="105"/>
      <c r="I609" s="105"/>
      <c r="J609" s="105"/>
      <c r="K609" s="105"/>
      <c r="L609" s="105"/>
      <c r="M609" s="105"/>
      <c r="N609" s="105"/>
      <c r="O609" s="105"/>
      <c r="P609" s="105"/>
      <c r="Q609" s="105"/>
      <c r="R609" s="105"/>
      <c r="S609" s="105"/>
      <c r="T609" s="105"/>
      <c r="U609" s="105"/>
      <c r="V609" s="105"/>
      <c r="W609" s="105"/>
      <c r="X609" s="105"/>
      <c r="Y609" s="105"/>
      <c r="Z609" s="105"/>
      <c r="AA609" s="105"/>
      <c r="AB609" s="105"/>
      <c r="AC609" s="105"/>
      <c r="AD609" s="105"/>
      <c r="AE609" s="105"/>
      <c r="AF609" s="105"/>
    </row>
    <row r="610" spans="1:32" x14ac:dyDescent="0.25">
      <c r="A610" s="105"/>
      <c r="B610" s="105"/>
      <c r="C610" s="105"/>
      <c r="D610" s="105"/>
      <c r="E610" s="105"/>
      <c r="F610" s="105"/>
      <c r="G610" s="105"/>
      <c r="H610" s="105"/>
      <c r="I610" s="105"/>
      <c r="J610" s="105"/>
      <c r="K610" s="105"/>
      <c r="L610" s="105"/>
      <c r="M610" s="105"/>
      <c r="N610" s="105"/>
      <c r="O610" s="105"/>
      <c r="P610" s="105"/>
      <c r="Q610" s="105"/>
      <c r="R610" s="105"/>
      <c r="S610" s="105"/>
      <c r="T610" s="105"/>
      <c r="U610" s="105"/>
      <c r="V610" s="105"/>
      <c r="W610" s="105"/>
      <c r="X610" s="105"/>
      <c r="Y610" s="105"/>
      <c r="Z610" s="105"/>
      <c r="AA610" s="105"/>
      <c r="AB610" s="105"/>
      <c r="AC610" s="105"/>
      <c r="AD610" s="105"/>
      <c r="AE610" s="105"/>
      <c r="AF610" s="105"/>
    </row>
    <row r="611" spans="1:32" x14ac:dyDescent="0.25">
      <c r="A611" s="105"/>
      <c r="B611" s="105"/>
      <c r="C611" s="105"/>
      <c r="D611" s="105"/>
      <c r="E611" s="105"/>
      <c r="F611" s="105"/>
      <c r="G611" s="105"/>
      <c r="H611" s="105"/>
      <c r="I611" s="105"/>
      <c r="J611" s="105"/>
      <c r="K611" s="105"/>
      <c r="L611" s="105"/>
      <c r="M611" s="105"/>
      <c r="N611" s="105"/>
      <c r="O611" s="105"/>
      <c r="P611" s="105"/>
      <c r="Q611" s="105"/>
      <c r="R611" s="105"/>
      <c r="S611" s="105"/>
      <c r="T611" s="105"/>
      <c r="U611" s="105"/>
      <c r="V611" s="105"/>
      <c r="W611" s="105"/>
      <c r="X611" s="105"/>
      <c r="Y611" s="105"/>
      <c r="Z611" s="105"/>
      <c r="AA611" s="105"/>
      <c r="AB611" s="105"/>
      <c r="AC611" s="105"/>
      <c r="AD611" s="105"/>
      <c r="AE611" s="105"/>
      <c r="AF611" s="105"/>
    </row>
    <row r="612" spans="1:32" x14ac:dyDescent="0.25">
      <c r="A612" s="105"/>
      <c r="B612" s="105"/>
      <c r="C612" s="105"/>
      <c r="D612" s="105"/>
      <c r="E612" s="105"/>
      <c r="F612" s="105"/>
      <c r="G612" s="105"/>
      <c r="H612" s="105"/>
      <c r="I612" s="105"/>
      <c r="J612" s="105"/>
      <c r="K612" s="105"/>
      <c r="L612" s="105"/>
      <c r="M612" s="105"/>
      <c r="N612" s="105"/>
      <c r="O612" s="105"/>
      <c r="P612" s="105"/>
      <c r="Q612" s="105"/>
      <c r="R612" s="105"/>
      <c r="S612" s="105"/>
      <c r="T612" s="105"/>
      <c r="U612" s="105"/>
      <c r="V612" s="105"/>
      <c r="W612" s="105"/>
      <c r="X612" s="105"/>
      <c r="Y612" s="105"/>
      <c r="Z612" s="105"/>
      <c r="AA612" s="105"/>
      <c r="AB612" s="105"/>
      <c r="AC612" s="105"/>
      <c r="AD612" s="105"/>
      <c r="AE612" s="105"/>
      <c r="AF612" s="105"/>
    </row>
    <row r="613" spans="1:32" x14ac:dyDescent="0.25">
      <c r="A613" s="105"/>
      <c r="B613" s="105"/>
      <c r="C613" s="105"/>
      <c r="D613" s="105"/>
      <c r="E613" s="105"/>
      <c r="F613" s="105"/>
      <c r="G613" s="105"/>
      <c r="H613" s="105"/>
      <c r="I613" s="105"/>
      <c r="J613" s="105"/>
      <c r="K613" s="105"/>
      <c r="L613" s="105"/>
      <c r="M613" s="105"/>
      <c r="N613" s="105"/>
      <c r="O613" s="105"/>
      <c r="P613" s="105"/>
      <c r="Q613" s="105"/>
      <c r="R613" s="105"/>
      <c r="S613" s="105"/>
      <c r="T613" s="105"/>
      <c r="U613" s="105"/>
      <c r="V613" s="105"/>
      <c r="W613" s="105"/>
      <c r="X613" s="105"/>
      <c r="Y613" s="105"/>
      <c r="Z613" s="105"/>
      <c r="AA613" s="105"/>
      <c r="AB613" s="105"/>
      <c r="AC613" s="105"/>
      <c r="AD613" s="105"/>
      <c r="AE613" s="105"/>
      <c r="AF613" s="105"/>
    </row>
    <row r="614" spans="1:32" x14ac:dyDescent="0.25">
      <c r="A614" s="105"/>
      <c r="B614" s="105"/>
      <c r="C614" s="105"/>
      <c r="D614" s="105"/>
      <c r="E614" s="105"/>
      <c r="F614" s="105"/>
      <c r="G614" s="105"/>
      <c r="H614" s="105"/>
      <c r="I614" s="105"/>
      <c r="J614" s="105"/>
      <c r="K614" s="105"/>
      <c r="L614" s="105"/>
      <c r="M614" s="105"/>
      <c r="N614" s="105"/>
      <c r="O614" s="105"/>
      <c r="P614" s="105"/>
      <c r="Q614" s="105"/>
      <c r="R614" s="105"/>
      <c r="S614" s="105"/>
      <c r="T614" s="105"/>
      <c r="U614" s="105"/>
      <c r="V614" s="105"/>
      <c r="W614" s="105"/>
      <c r="X614" s="105"/>
      <c r="Y614" s="105"/>
      <c r="Z614" s="105"/>
      <c r="AA614" s="105"/>
      <c r="AB614" s="105"/>
      <c r="AC614" s="105"/>
      <c r="AD614" s="105"/>
      <c r="AE614" s="105"/>
      <c r="AF614" s="105"/>
    </row>
    <row r="615" spans="1:32" x14ac:dyDescent="0.25">
      <c r="A615" s="105"/>
      <c r="B615" s="105"/>
      <c r="C615" s="105"/>
      <c r="D615" s="105"/>
      <c r="E615" s="105"/>
      <c r="F615" s="105"/>
      <c r="G615" s="105"/>
      <c r="H615" s="105"/>
      <c r="I615" s="105"/>
      <c r="J615" s="105"/>
      <c r="K615" s="105"/>
      <c r="L615" s="105"/>
      <c r="M615" s="105"/>
      <c r="N615" s="105"/>
      <c r="O615" s="105"/>
      <c r="P615" s="105"/>
      <c r="Q615" s="105"/>
      <c r="R615" s="105"/>
      <c r="S615" s="105"/>
      <c r="T615" s="105"/>
      <c r="U615" s="105"/>
      <c r="V615" s="105"/>
      <c r="W615" s="105"/>
      <c r="X615" s="105"/>
      <c r="Y615" s="105"/>
      <c r="Z615" s="105"/>
      <c r="AA615" s="105"/>
      <c r="AB615" s="105"/>
      <c r="AC615" s="105"/>
      <c r="AD615" s="105"/>
      <c r="AE615" s="105"/>
      <c r="AF615" s="105"/>
    </row>
    <row r="616" spans="1:32" x14ac:dyDescent="0.25">
      <c r="A616" s="105"/>
      <c r="B616" s="105"/>
      <c r="C616" s="105"/>
      <c r="D616" s="105"/>
      <c r="E616" s="105"/>
      <c r="F616" s="105"/>
      <c r="G616" s="105"/>
      <c r="H616" s="105"/>
      <c r="I616" s="105"/>
      <c r="J616" s="105"/>
      <c r="K616" s="105"/>
      <c r="L616" s="105"/>
      <c r="M616" s="105"/>
      <c r="N616" s="105"/>
      <c r="O616" s="105"/>
      <c r="P616" s="105"/>
      <c r="Q616" s="105"/>
      <c r="R616" s="105"/>
      <c r="S616" s="105"/>
      <c r="T616" s="105"/>
      <c r="U616" s="105"/>
      <c r="V616" s="105"/>
      <c r="W616" s="105"/>
      <c r="X616" s="105"/>
      <c r="Y616" s="105"/>
      <c r="Z616" s="105"/>
      <c r="AA616" s="105"/>
      <c r="AB616" s="105"/>
      <c r="AC616" s="105"/>
      <c r="AD616" s="105"/>
      <c r="AE616" s="105"/>
      <c r="AF616" s="105"/>
    </row>
    <row r="617" spans="1:32" x14ac:dyDescent="0.25">
      <c r="A617" s="105"/>
      <c r="B617" s="105"/>
      <c r="C617" s="105"/>
      <c r="D617" s="105"/>
      <c r="E617" s="105"/>
      <c r="F617" s="105"/>
      <c r="G617" s="105"/>
      <c r="H617" s="105"/>
      <c r="I617" s="105"/>
      <c r="J617" s="105"/>
      <c r="K617" s="105"/>
      <c r="L617" s="105"/>
      <c r="M617" s="105"/>
      <c r="N617" s="105"/>
      <c r="O617" s="105"/>
      <c r="P617" s="105"/>
      <c r="Q617" s="105"/>
      <c r="R617" s="105"/>
      <c r="S617" s="105"/>
      <c r="T617" s="105"/>
      <c r="U617" s="105"/>
      <c r="V617" s="105"/>
      <c r="W617" s="105"/>
      <c r="X617" s="105"/>
      <c r="Y617" s="105"/>
      <c r="Z617" s="105"/>
      <c r="AA617" s="105"/>
      <c r="AB617" s="105"/>
      <c r="AC617" s="105"/>
      <c r="AD617" s="105"/>
      <c r="AE617" s="105"/>
      <c r="AF617" s="105"/>
    </row>
    <row r="618" spans="1:32" x14ac:dyDescent="0.25">
      <c r="A618" s="105"/>
      <c r="B618" s="105"/>
      <c r="C618" s="105"/>
      <c r="D618" s="105"/>
      <c r="E618" s="105"/>
      <c r="F618" s="105"/>
      <c r="G618" s="105"/>
      <c r="H618" s="105"/>
      <c r="I618" s="105"/>
      <c r="J618" s="105"/>
      <c r="K618" s="105"/>
      <c r="L618" s="105"/>
      <c r="M618" s="105"/>
      <c r="N618" s="105"/>
      <c r="O618" s="105"/>
      <c r="P618" s="105"/>
      <c r="Q618" s="105"/>
      <c r="R618" s="105"/>
      <c r="S618" s="105"/>
      <c r="T618" s="105"/>
      <c r="U618" s="105"/>
      <c r="V618" s="105"/>
      <c r="W618" s="105"/>
      <c r="X618" s="105"/>
      <c r="Y618" s="105"/>
      <c r="Z618" s="105"/>
      <c r="AA618" s="105"/>
      <c r="AB618" s="105"/>
      <c r="AC618" s="105"/>
      <c r="AD618" s="105"/>
      <c r="AE618" s="105"/>
      <c r="AF618" s="105"/>
    </row>
    <row r="619" spans="1:32" x14ac:dyDescent="0.25">
      <c r="A619" s="105"/>
      <c r="B619" s="105"/>
      <c r="C619" s="105"/>
      <c r="D619" s="105"/>
      <c r="E619" s="105"/>
      <c r="F619" s="105"/>
      <c r="G619" s="105"/>
      <c r="H619" s="105"/>
      <c r="I619" s="105"/>
      <c r="J619" s="105"/>
      <c r="K619" s="105"/>
      <c r="L619" s="105"/>
      <c r="M619" s="105"/>
      <c r="N619" s="105"/>
      <c r="O619" s="105"/>
      <c r="P619" s="105"/>
      <c r="Q619" s="105"/>
      <c r="R619" s="105"/>
      <c r="S619" s="105"/>
      <c r="T619" s="105"/>
      <c r="U619" s="105"/>
      <c r="V619" s="105"/>
      <c r="W619" s="105"/>
      <c r="X619" s="105"/>
      <c r="Y619" s="105"/>
      <c r="Z619" s="105"/>
      <c r="AA619" s="105"/>
      <c r="AB619" s="105"/>
      <c r="AC619" s="105"/>
      <c r="AD619" s="105"/>
      <c r="AE619" s="105"/>
      <c r="AF619" s="105"/>
    </row>
    <row r="620" spans="1:32" x14ac:dyDescent="0.25">
      <c r="A620" s="105"/>
      <c r="B620" s="105"/>
      <c r="C620" s="105"/>
      <c r="D620" s="105"/>
      <c r="E620" s="105"/>
      <c r="F620" s="105"/>
      <c r="G620" s="105"/>
      <c r="H620" s="105"/>
      <c r="I620" s="105"/>
      <c r="J620" s="105"/>
      <c r="K620" s="105"/>
      <c r="L620" s="105"/>
      <c r="M620" s="105"/>
      <c r="N620" s="105"/>
      <c r="O620" s="105"/>
      <c r="P620" s="105"/>
      <c r="Q620" s="105"/>
      <c r="R620" s="105"/>
      <c r="S620" s="105"/>
      <c r="T620" s="105"/>
      <c r="U620" s="105"/>
      <c r="V620" s="105"/>
      <c r="W620" s="105"/>
      <c r="X620" s="105"/>
      <c r="Y620" s="105"/>
      <c r="Z620" s="105"/>
      <c r="AA620" s="105"/>
      <c r="AB620" s="105"/>
      <c r="AC620" s="105"/>
      <c r="AD620" s="105"/>
      <c r="AE620" s="105"/>
      <c r="AF620" s="105"/>
    </row>
    <row r="621" spans="1:32" x14ac:dyDescent="0.25">
      <c r="A621" s="105"/>
      <c r="B621" s="105"/>
      <c r="C621" s="105"/>
      <c r="D621" s="105"/>
      <c r="E621" s="105"/>
      <c r="F621" s="105"/>
      <c r="G621" s="105"/>
      <c r="H621" s="105"/>
      <c r="I621" s="105"/>
      <c r="J621" s="105"/>
      <c r="K621" s="105"/>
      <c r="L621" s="105"/>
      <c r="M621" s="105"/>
      <c r="N621" s="105"/>
      <c r="O621" s="105"/>
      <c r="P621" s="105"/>
      <c r="Q621" s="105"/>
      <c r="R621" s="105"/>
      <c r="S621" s="105"/>
      <c r="T621" s="105"/>
      <c r="U621" s="105"/>
      <c r="V621" s="105"/>
      <c r="W621" s="105"/>
      <c r="X621" s="105"/>
      <c r="Y621" s="105"/>
      <c r="Z621" s="105"/>
      <c r="AA621" s="105"/>
      <c r="AB621" s="105"/>
      <c r="AC621" s="105"/>
      <c r="AD621" s="105"/>
      <c r="AE621" s="105"/>
      <c r="AF621" s="105"/>
    </row>
    <row r="622" spans="1:32" x14ac:dyDescent="0.25">
      <c r="A622" s="105"/>
      <c r="B622" s="105"/>
      <c r="C622" s="105"/>
      <c r="D622" s="105"/>
      <c r="E622" s="105"/>
      <c r="F622" s="105"/>
      <c r="G622" s="105"/>
      <c r="H622" s="105"/>
      <c r="I622" s="105"/>
      <c r="J622" s="105"/>
      <c r="K622" s="105"/>
      <c r="L622" s="105"/>
      <c r="M622" s="105"/>
      <c r="N622" s="105"/>
      <c r="O622" s="105"/>
      <c r="P622" s="105"/>
      <c r="Q622" s="105"/>
      <c r="R622" s="105"/>
      <c r="S622" s="105"/>
      <c r="T622" s="105"/>
      <c r="U622" s="105"/>
      <c r="V622" s="105"/>
      <c r="W622" s="105"/>
      <c r="X622" s="105"/>
      <c r="Y622" s="105"/>
      <c r="Z622" s="105"/>
      <c r="AA622" s="105"/>
      <c r="AB622" s="105"/>
      <c r="AC622" s="105"/>
      <c r="AD622" s="105"/>
      <c r="AE622" s="105"/>
      <c r="AF622" s="105"/>
    </row>
    <row r="623" spans="1:32" x14ac:dyDescent="0.25">
      <c r="A623" s="105"/>
      <c r="B623" s="105"/>
      <c r="C623" s="105"/>
      <c r="D623" s="105"/>
      <c r="E623" s="105"/>
      <c r="F623" s="105"/>
      <c r="G623" s="105"/>
      <c r="H623" s="105"/>
      <c r="I623" s="105"/>
      <c r="J623" s="105"/>
      <c r="K623" s="105"/>
      <c r="L623" s="105"/>
      <c r="M623" s="105"/>
      <c r="N623" s="105"/>
      <c r="O623" s="105"/>
      <c r="P623" s="105"/>
      <c r="Q623" s="105"/>
      <c r="R623" s="105"/>
      <c r="S623" s="105"/>
      <c r="T623" s="105"/>
      <c r="U623" s="105"/>
      <c r="V623" s="105"/>
      <c r="W623" s="105"/>
      <c r="X623" s="105"/>
      <c r="Y623" s="105"/>
      <c r="Z623" s="105"/>
      <c r="AA623" s="105"/>
      <c r="AB623" s="105"/>
      <c r="AC623" s="105"/>
      <c r="AD623" s="105"/>
      <c r="AE623" s="105"/>
      <c r="AF623" s="105"/>
    </row>
    <row r="624" spans="1:32" x14ac:dyDescent="0.25">
      <c r="A624" s="105"/>
      <c r="B624" s="105"/>
      <c r="C624" s="105"/>
      <c r="D624" s="105"/>
      <c r="E624" s="105"/>
      <c r="F624" s="105"/>
      <c r="G624" s="105"/>
      <c r="H624" s="105"/>
      <c r="I624" s="105"/>
      <c r="J624" s="105"/>
      <c r="K624" s="105"/>
      <c r="L624" s="105"/>
      <c r="M624" s="105"/>
      <c r="N624" s="105"/>
      <c r="O624" s="105"/>
      <c r="P624" s="105"/>
      <c r="Q624" s="105"/>
      <c r="R624" s="105"/>
      <c r="S624" s="105"/>
      <c r="T624" s="105"/>
      <c r="U624" s="105"/>
      <c r="V624" s="105"/>
      <c r="W624" s="105"/>
      <c r="X624" s="105"/>
      <c r="Y624" s="105"/>
      <c r="Z624" s="105"/>
      <c r="AA624" s="105"/>
      <c r="AB624" s="105"/>
      <c r="AC624" s="105"/>
      <c r="AD624" s="105"/>
      <c r="AE624" s="105"/>
      <c r="AF624" s="105"/>
    </row>
    <row r="625" spans="1:32" x14ac:dyDescent="0.25">
      <c r="A625" s="105"/>
      <c r="B625" s="105"/>
      <c r="C625" s="105"/>
      <c r="D625" s="105"/>
      <c r="E625" s="105"/>
      <c r="F625" s="105"/>
      <c r="G625" s="105"/>
      <c r="H625" s="105"/>
      <c r="I625" s="105"/>
      <c r="J625" s="105"/>
      <c r="K625" s="105"/>
      <c r="L625" s="105"/>
      <c r="M625" s="105"/>
      <c r="N625" s="105"/>
      <c r="O625" s="105"/>
      <c r="P625" s="105"/>
      <c r="Q625" s="105"/>
      <c r="R625" s="105"/>
      <c r="S625" s="105"/>
      <c r="T625" s="105"/>
      <c r="U625" s="105"/>
      <c r="V625" s="105"/>
      <c r="W625" s="105"/>
      <c r="X625" s="105"/>
      <c r="Y625" s="105"/>
      <c r="Z625" s="105"/>
      <c r="AA625" s="105"/>
      <c r="AB625" s="105"/>
      <c r="AC625" s="105"/>
      <c r="AD625" s="105"/>
      <c r="AE625" s="105"/>
      <c r="AF625" s="105"/>
    </row>
    <row r="626" spans="1:32" x14ac:dyDescent="0.25">
      <c r="A626" s="105"/>
      <c r="B626" s="105"/>
      <c r="C626" s="105"/>
      <c r="D626" s="105"/>
      <c r="E626" s="105"/>
      <c r="F626" s="105"/>
      <c r="G626" s="105"/>
      <c r="H626" s="105"/>
      <c r="I626" s="105"/>
      <c r="J626" s="105"/>
      <c r="K626" s="105"/>
      <c r="L626" s="105"/>
      <c r="M626" s="105"/>
      <c r="N626" s="105"/>
      <c r="O626" s="105"/>
      <c r="P626" s="105"/>
      <c r="Q626" s="105"/>
      <c r="R626" s="105"/>
      <c r="S626" s="105"/>
      <c r="T626" s="105"/>
      <c r="U626" s="105"/>
      <c r="V626" s="105"/>
      <c r="W626" s="105"/>
      <c r="X626" s="105"/>
      <c r="Y626" s="105"/>
      <c r="Z626" s="105"/>
      <c r="AA626" s="105"/>
      <c r="AB626" s="105"/>
      <c r="AC626" s="105"/>
      <c r="AD626" s="105"/>
      <c r="AE626" s="105"/>
      <c r="AF626" s="105"/>
    </row>
    <row r="627" spans="1:32" x14ac:dyDescent="0.25">
      <c r="A627" s="105"/>
      <c r="B627" s="105"/>
      <c r="C627" s="105"/>
      <c r="D627" s="105"/>
      <c r="E627" s="105"/>
      <c r="F627" s="105"/>
      <c r="G627" s="105"/>
      <c r="H627" s="105"/>
      <c r="I627" s="105"/>
      <c r="J627" s="105"/>
      <c r="K627" s="105"/>
      <c r="L627" s="105"/>
      <c r="M627" s="105"/>
      <c r="N627" s="105"/>
      <c r="O627" s="105"/>
      <c r="P627" s="105"/>
      <c r="Q627" s="105"/>
      <c r="R627" s="105"/>
      <c r="S627" s="105"/>
      <c r="T627" s="105"/>
      <c r="U627" s="105"/>
      <c r="V627" s="105"/>
      <c r="W627" s="105"/>
      <c r="X627" s="105"/>
      <c r="Y627" s="105"/>
      <c r="Z627" s="105"/>
      <c r="AA627" s="105"/>
      <c r="AB627" s="105"/>
      <c r="AC627" s="105"/>
      <c r="AD627" s="105"/>
      <c r="AE627" s="105"/>
      <c r="AF627" s="105"/>
    </row>
    <row r="628" spans="1:32" x14ac:dyDescent="0.25">
      <c r="A628" s="105"/>
      <c r="B628" s="105"/>
      <c r="C628" s="105"/>
      <c r="D628" s="105"/>
      <c r="E628" s="105"/>
      <c r="F628" s="105"/>
      <c r="G628" s="105"/>
      <c r="H628" s="105"/>
      <c r="I628" s="105"/>
      <c r="J628" s="105"/>
      <c r="K628" s="105"/>
      <c r="L628" s="105"/>
      <c r="M628" s="105"/>
      <c r="N628" s="105"/>
      <c r="O628" s="105"/>
      <c r="P628" s="105"/>
      <c r="Q628" s="105"/>
      <c r="R628" s="105"/>
      <c r="S628" s="105"/>
      <c r="T628" s="105"/>
      <c r="U628" s="105"/>
      <c r="V628" s="105"/>
      <c r="W628" s="105"/>
      <c r="X628" s="105"/>
      <c r="Y628" s="105"/>
      <c r="Z628" s="105"/>
      <c r="AA628" s="105"/>
      <c r="AB628" s="105"/>
      <c r="AC628" s="105"/>
      <c r="AD628" s="105"/>
      <c r="AE628" s="105"/>
      <c r="AF628" s="105"/>
    </row>
    <row r="629" spans="1:32" x14ac:dyDescent="0.25">
      <c r="A629" s="105"/>
      <c r="B629" s="105"/>
      <c r="C629" s="105"/>
      <c r="D629" s="105"/>
      <c r="E629" s="105"/>
      <c r="F629" s="105"/>
      <c r="G629" s="105"/>
      <c r="H629" s="105"/>
      <c r="I629" s="105"/>
      <c r="J629" s="105"/>
      <c r="K629" s="105"/>
      <c r="L629" s="105"/>
      <c r="M629" s="105"/>
      <c r="N629" s="105"/>
      <c r="O629" s="105"/>
      <c r="P629" s="105"/>
      <c r="Q629" s="105"/>
      <c r="R629" s="105"/>
      <c r="S629" s="105"/>
      <c r="T629" s="105"/>
      <c r="U629" s="105"/>
      <c r="V629" s="105"/>
      <c r="W629" s="105"/>
      <c r="X629" s="105"/>
      <c r="Y629" s="105"/>
      <c r="Z629" s="105"/>
      <c r="AA629" s="105"/>
      <c r="AB629" s="105"/>
      <c r="AC629" s="105"/>
      <c r="AD629" s="105"/>
      <c r="AE629" s="105"/>
      <c r="AF629" s="105"/>
    </row>
    <row r="630" spans="1:32" x14ac:dyDescent="0.25">
      <c r="A630" s="105"/>
      <c r="B630" s="105"/>
      <c r="C630" s="105"/>
      <c r="D630" s="105"/>
      <c r="E630" s="105"/>
      <c r="F630" s="105"/>
      <c r="G630" s="105"/>
      <c r="H630" s="105"/>
      <c r="I630" s="105"/>
      <c r="J630" s="105"/>
      <c r="K630" s="105"/>
      <c r="L630" s="105"/>
      <c r="M630" s="105"/>
      <c r="N630" s="105"/>
      <c r="O630" s="105"/>
      <c r="P630" s="105"/>
      <c r="Q630" s="105"/>
      <c r="R630" s="105"/>
      <c r="S630" s="105"/>
      <c r="T630" s="105"/>
      <c r="U630" s="105"/>
      <c r="V630" s="105"/>
      <c r="W630" s="105"/>
      <c r="X630" s="105"/>
      <c r="Y630" s="105"/>
      <c r="Z630" s="105"/>
      <c r="AA630" s="105"/>
      <c r="AB630" s="105"/>
      <c r="AC630" s="105"/>
      <c r="AD630" s="105"/>
      <c r="AE630" s="105"/>
      <c r="AF630" s="105"/>
    </row>
    <row r="631" spans="1:32" x14ac:dyDescent="0.25">
      <c r="A631" s="105"/>
      <c r="B631" s="105"/>
      <c r="C631" s="105"/>
      <c r="D631" s="105"/>
      <c r="E631" s="105"/>
      <c r="F631" s="105"/>
      <c r="G631" s="105"/>
      <c r="H631" s="105"/>
      <c r="I631" s="105"/>
      <c r="J631" s="105"/>
      <c r="K631" s="105"/>
      <c r="L631" s="105"/>
      <c r="M631" s="105"/>
      <c r="N631" s="105"/>
      <c r="O631" s="105"/>
      <c r="P631" s="105"/>
      <c r="Q631" s="105"/>
      <c r="R631" s="105"/>
      <c r="S631" s="105"/>
      <c r="T631" s="105"/>
      <c r="U631" s="105"/>
      <c r="V631" s="105"/>
      <c r="W631" s="105"/>
      <c r="X631" s="105"/>
      <c r="Y631" s="105"/>
      <c r="Z631" s="105"/>
      <c r="AA631" s="105"/>
      <c r="AB631" s="105"/>
      <c r="AC631" s="105"/>
      <c r="AD631" s="105"/>
      <c r="AE631" s="105"/>
      <c r="AF631" s="105"/>
    </row>
    <row r="632" spans="1:32" x14ac:dyDescent="0.25">
      <c r="A632" s="105"/>
      <c r="B632" s="105"/>
      <c r="C632" s="105"/>
      <c r="D632" s="105"/>
      <c r="E632" s="105"/>
      <c r="F632" s="105"/>
      <c r="G632" s="105"/>
      <c r="H632" s="105"/>
      <c r="I632" s="105"/>
      <c r="J632" s="105"/>
      <c r="K632" s="105"/>
      <c r="L632" s="105"/>
      <c r="M632" s="105"/>
      <c r="N632" s="105"/>
      <c r="O632" s="105"/>
      <c r="P632" s="105"/>
      <c r="Q632" s="105"/>
      <c r="R632" s="105"/>
      <c r="S632" s="105"/>
      <c r="T632" s="105"/>
      <c r="U632" s="105"/>
      <c r="V632" s="105"/>
      <c r="W632" s="105"/>
      <c r="X632" s="105"/>
      <c r="Y632" s="105"/>
      <c r="Z632" s="105"/>
      <c r="AA632" s="105"/>
      <c r="AB632" s="105"/>
      <c r="AC632" s="105"/>
      <c r="AD632" s="105"/>
      <c r="AE632" s="105"/>
      <c r="AF632" s="105"/>
    </row>
    <row r="633" spans="1:32" x14ac:dyDescent="0.25">
      <c r="A633" s="105"/>
      <c r="B633" s="105"/>
      <c r="C633" s="105"/>
      <c r="D633" s="105"/>
      <c r="E633" s="105"/>
      <c r="F633" s="105"/>
      <c r="G633" s="105"/>
      <c r="H633" s="105"/>
      <c r="I633" s="105"/>
      <c r="J633" s="105"/>
      <c r="K633" s="105"/>
      <c r="L633" s="105"/>
      <c r="M633" s="105"/>
      <c r="N633" s="105"/>
      <c r="O633" s="105"/>
      <c r="P633" s="105"/>
      <c r="Q633" s="105"/>
      <c r="R633" s="105"/>
      <c r="S633" s="105"/>
      <c r="T633" s="105"/>
      <c r="U633" s="105"/>
      <c r="V633" s="105"/>
      <c r="W633" s="105"/>
      <c r="X633" s="105"/>
      <c r="Y633" s="105"/>
      <c r="Z633" s="105"/>
      <c r="AA633" s="105"/>
      <c r="AB633" s="105"/>
      <c r="AC633" s="105"/>
      <c r="AD633" s="105"/>
      <c r="AE633" s="105"/>
      <c r="AF633" s="105"/>
    </row>
    <row r="634" spans="1:32" x14ac:dyDescent="0.25">
      <c r="A634" s="105"/>
      <c r="B634" s="105"/>
      <c r="C634" s="105"/>
      <c r="D634" s="105"/>
      <c r="E634" s="105"/>
      <c r="F634" s="105"/>
      <c r="G634" s="105"/>
      <c r="H634" s="105"/>
      <c r="I634" s="105"/>
      <c r="J634" s="105"/>
      <c r="K634" s="105"/>
      <c r="L634" s="105"/>
      <c r="M634" s="105"/>
      <c r="N634" s="105"/>
      <c r="O634" s="105"/>
      <c r="P634" s="105"/>
      <c r="Q634" s="105"/>
      <c r="R634" s="105"/>
      <c r="S634" s="105"/>
      <c r="T634" s="105"/>
      <c r="U634" s="105"/>
      <c r="V634" s="105"/>
      <c r="W634" s="105"/>
      <c r="X634" s="105"/>
      <c r="Y634" s="105"/>
      <c r="Z634" s="105"/>
      <c r="AA634" s="105"/>
      <c r="AB634" s="105"/>
      <c r="AC634" s="105"/>
      <c r="AD634" s="105"/>
      <c r="AE634" s="105"/>
      <c r="AF634" s="105"/>
    </row>
    <row r="635" spans="1:32" x14ac:dyDescent="0.25">
      <c r="A635" s="105"/>
      <c r="B635" s="105"/>
      <c r="C635" s="105"/>
      <c r="D635" s="105"/>
      <c r="E635" s="105"/>
      <c r="F635" s="105"/>
      <c r="G635" s="105"/>
      <c r="H635" s="105"/>
      <c r="I635" s="105"/>
      <c r="J635" s="105"/>
      <c r="K635" s="105"/>
      <c r="L635" s="105"/>
      <c r="M635" s="105"/>
      <c r="N635" s="105"/>
      <c r="O635" s="105"/>
      <c r="P635" s="105"/>
      <c r="Q635" s="105"/>
      <c r="R635" s="105"/>
      <c r="S635" s="105"/>
      <c r="T635" s="105"/>
      <c r="U635" s="105"/>
      <c r="V635" s="105"/>
      <c r="W635" s="105"/>
      <c r="X635" s="105"/>
      <c r="Y635" s="105"/>
      <c r="Z635" s="105"/>
      <c r="AA635" s="105"/>
      <c r="AB635" s="105"/>
      <c r="AC635" s="105"/>
      <c r="AD635" s="105"/>
      <c r="AE635" s="105"/>
      <c r="AF635" s="105"/>
    </row>
    <row r="636" spans="1:32" x14ac:dyDescent="0.25">
      <c r="A636" s="105"/>
      <c r="B636" s="105"/>
      <c r="C636" s="105"/>
      <c r="D636" s="105"/>
      <c r="E636" s="105"/>
      <c r="F636" s="105"/>
      <c r="G636" s="105"/>
      <c r="H636" s="105"/>
      <c r="I636" s="105"/>
      <c r="J636" s="105"/>
      <c r="K636" s="105"/>
      <c r="L636" s="105"/>
      <c r="M636" s="105"/>
      <c r="N636" s="105"/>
      <c r="O636" s="105"/>
      <c r="P636" s="105"/>
      <c r="Q636" s="105"/>
      <c r="R636" s="105"/>
      <c r="S636" s="105"/>
      <c r="T636" s="105"/>
      <c r="U636" s="105"/>
      <c r="V636" s="105"/>
      <c r="W636" s="105"/>
      <c r="X636" s="105"/>
      <c r="Y636" s="105"/>
      <c r="Z636" s="105"/>
      <c r="AA636" s="105"/>
      <c r="AB636" s="105"/>
      <c r="AC636" s="105"/>
      <c r="AD636" s="105"/>
      <c r="AE636" s="105"/>
      <c r="AF636" s="105"/>
    </row>
    <row r="637" spans="1:32" x14ac:dyDescent="0.25">
      <c r="A637" s="105"/>
      <c r="B637" s="105"/>
      <c r="C637" s="105"/>
      <c r="D637" s="105"/>
      <c r="E637" s="105"/>
      <c r="F637" s="105"/>
      <c r="G637" s="105"/>
      <c r="H637" s="105"/>
      <c r="I637" s="105"/>
      <c r="J637" s="105"/>
      <c r="K637" s="105"/>
      <c r="L637" s="105"/>
      <c r="M637" s="105"/>
      <c r="N637" s="105"/>
      <c r="O637" s="105"/>
      <c r="P637" s="105"/>
      <c r="Q637" s="105"/>
      <c r="R637" s="105"/>
      <c r="S637" s="105"/>
      <c r="T637" s="105"/>
      <c r="U637" s="105"/>
      <c r="V637" s="105"/>
      <c r="W637" s="105"/>
      <c r="X637" s="105"/>
      <c r="Y637" s="105"/>
      <c r="Z637" s="105"/>
      <c r="AA637" s="105"/>
      <c r="AB637" s="105"/>
      <c r="AC637" s="105"/>
      <c r="AD637" s="105"/>
      <c r="AE637" s="105"/>
      <c r="AF637" s="105"/>
    </row>
    <row r="638" spans="1:32" x14ac:dyDescent="0.25">
      <c r="A638" s="105"/>
      <c r="B638" s="105"/>
      <c r="C638" s="105"/>
      <c r="D638" s="105"/>
      <c r="E638" s="105"/>
      <c r="F638" s="105"/>
      <c r="G638" s="105"/>
      <c r="H638" s="105"/>
      <c r="I638" s="105"/>
      <c r="J638" s="105"/>
      <c r="K638" s="105"/>
      <c r="L638" s="105"/>
      <c r="M638" s="105"/>
      <c r="N638" s="105"/>
      <c r="O638" s="105"/>
      <c r="P638" s="105"/>
      <c r="Q638" s="105"/>
      <c r="R638" s="105"/>
      <c r="S638" s="105"/>
      <c r="T638" s="105"/>
      <c r="U638" s="105"/>
      <c r="V638" s="105"/>
      <c r="W638" s="105"/>
      <c r="X638" s="105"/>
      <c r="Y638" s="105"/>
      <c r="Z638" s="105"/>
      <c r="AA638" s="105"/>
      <c r="AB638" s="105"/>
      <c r="AC638" s="105"/>
      <c r="AD638" s="105"/>
      <c r="AE638" s="105"/>
      <c r="AF638" s="105"/>
    </row>
    <row r="639" spans="1:32" x14ac:dyDescent="0.25">
      <c r="A639" s="105"/>
      <c r="B639" s="105"/>
      <c r="C639" s="105"/>
      <c r="D639" s="105"/>
      <c r="E639" s="105"/>
      <c r="F639" s="105"/>
      <c r="G639" s="105"/>
      <c r="H639" s="105"/>
      <c r="I639" s="105"/>
      <c r="J639" s="105"/>
      <c r="K639" s="105"/>
      <c r="L639" s="105"/>
      <c r="M639" s="105"/>
      <c r="N639" s="105"/>
      <c r="O639" s="105"/>
      <c r="P639" s="105"/>
      <c r="Q639" s="105"/>
      <c r="R639" s="105"/>
      <c r="S639" s="105"/>
      <c r="T639" s="105"/>
      <c r="U639" s="105"/>
      <c r="V639" s="105"/>
      <c r="W639" s="105"/>
      <c r="X639" s="105"/>
      <c r="Y639" s="105"/>
      <c r="Z639" s="105"/>
      <c r="AA639" s="105"/>
      <c r="AB639" s="105"/>
      <c r="AC639" s="105"/>
      <c r="AD639" s="105"/>
      <c r="AE639" s="105"/>
      <c r="AF639" s="105"/>
    </row>
    <row r="640" spans="1:32" x14ac:dyDescent="0.25">
      <c r="A640" s="105"/>
      <c r="B640" s="105"/>
      <c r="C640" s="105"/>
      <c r="D640" s="105"/>
      <c r="E640" s="105"/>
      <c r="F640" s="105"/>
      <c r="G640" s="105"/>
      <c r="H640" s="105"/>
      <c r="I640" s="105"/>
      <c r="J640" s="105"/>
      <c r="K640" s="105"/>
      <c r="L640" s="105"/>
      <c r="M640" s="105"/>
      <c r="N640" s="105"/>
      <c r="O640" s="105"/>
      <c r="P640" s="105"/>
      <c r="Q640" s="105"/>
      <c r="R640" s="105"/>
      <c r="S640" s="105"/>
      <c r="T640" s="105"/>
      <c r="U640" s="105"/>
      <c r="V640" s="105"/>
      <c r="W640" s="105"/>
      <c r="X640" s="105"/>
      <c r="Y640" s="105"/>
      <c r="Z640" s="105"/>
      <c r="AA640" s="105"/>
      <c r="AB640" s="105"/>
      <c r="AC640" s="105"/>
      <c r="AD640" s="105"/>
      <c r="AE640" s="105"/>
      <c r="AF640" s="105"/>
    </row>
    <row r="641" spans="1:32" x14ac:dyDescent="0.25">
      <c r="A641" s="105"/>
      <c r="B641" s="105"/>
      <c r="C641" s="105"/>
      <c r="D641" s="105"/>
      <c r="E641" s="105"/>
      <c r="F641" s="105"/>
      <c r="G641" s="105"/>
      <c r="H641" s="105"/>
      <c r="I641" s="105"/>
      <c r="J641" s="105"/>
      <c r="K641" s="105"/>
      <c r="L641" s="105"/>
      <c r="M641" s="105"/>
      <c r="N641" s="105"/>
      <c r="O641" s="105"/>
      <c r="P641" s="105"/>
      <c r="Q641" s="105"/>
      <c r="R641" s="105"/>
      <c r="S641" s="105"/>
      <c r="T641" s="105"/>
      <c r="U641" s="105"/>
      <c r="V641" s="105"/>
      <c r="W641" s="105"/>
      <c r="X641" s="105"/>
      <c r="Y641" s="105"/>
      <c r="Z641" s="105"/>
      <c r="AA641" s="105"/>
      <c r="AB641" s="105"/>
      <c r="AC641" s="105"/>
      <c r="AD641" s="105"/>
      <c r="AE641" s="105"/>
      <c r="AF641" s="105"/>
    </row>
    <row r="642" spans="1:32" x14ac:dyDescent="0.25">
      <c r="A642" s="105"/>
      <c r="B642" s="105"/>
      <c r="C642" s="105"/>
      <c r="D642" s="105"/>
      <c r="E642" s="105"/>
      <c r="F642" s="105"/>
      <c r="G642" s="105"/>
      <c r="H642" s="105"/>
      <c r="I642" s="105"/>
      <c r="J642" s="105"/>
      <c r="K642" s="105"/>
      <c r="L642" s="105"/>
      <c r="M642" s="105"/>
      <c r="N642" s="105"/>
      <c r="O642" s="105"/>
      <c r="P642" s="105"/>
      <c r="Q642" s="105"/>
      <c r="R642" s="105"/>
      <c r="S642" s="105"/>
      <c r="T642" s="105"/>
      <c r="U642" s="105"/>
      <c r="V642" s="105"/>
      <c r="W642" s="105"/>
      <c r="X642" s="105"/>
      <c r="Y642" s="105"/>
      <c r="Z642" s="105"/>
      <c r="AA642" s="105"/>
      <c r="AB642" s="105"/>
      <c r="AC642" s="105"/>
      <c r="AD642" s="105"/>
      <c r="AE642" s="105"/>
      <c r="AF642" s="105"/>
    </row>
    <row r="643" spans="1:32" x14ac:dyDescent="0.25">
      <c r="A643" s="105"/>
      <c r="B643" s="105"/>
      <c r="C643" s="105"/>
      <c r="D643" s="105"/>
      <c r="E643" s="105"/>
      <c r="F643" s="105"/>
      <c r="G643" s="105"/>
      <c r="H643" s="105"/>
      <c r="I643" s="105"/>
      <c r="J643" s="105"/>
      <c r="K643" s="105"/>
      <c r="L643" s="105"/>
      <c r="M643" s="105"/>
      <c r="N643" s="105"/>
      <c r="O643" s="105"/>
      <c r="P643" s="105"/>
      <c r="Q643" s="105"/>
      <c r="R643" s="105"/>
      <c r="S643" s="105"/>
      <c r="T643" s="105"/>
      <c r="U643" s="105"/>
      <c r="V643" s="105"/>
      <c r="W643" s="105"/>
      <c r="X643" s="105"/>
      <c r="Y643" s="105"/>
      <c r="Z643" s="105"/>
      <c r="AA643" s="105"/>
      <c r="AB643" s="105"/>
      <c r="AC643" s="105"/>
      <c r="AD643" s="105"/>
      <c r="AE643" s="105"/>
      <c r="AF643" s="105"/>
    </row>
    <row r="644" spans="1:32" x14ac:dyDescent="0.25">
      <c r="A644" s="105"/>
      <c r="B644" s="105"/>
      <c r="C644" s="105"/>
      <c r="D644" s="105"/>
      <c r="E644" s="105"/>
      <c r="F644" s="105"/>
      <c r="G644" s="105"/>
      <c r="H644" s="105"/>
      <c r="I644" s="105"/>
      <c r="J644" s="105"/>
      <c r="K644" s="105"/>
      <c r="L644" s="105"/>
      <c r="M644" s="105"/>
      <c r="N644" s="105"/>
      <c r="O644" s="105"/>
      <c r="P644" s="105"/>
      <c r="Q644" s="105"/>
      <c r="R644" s="105"/>
      <c r="S644" s="105"/>
      <c r="T644" s="105"/>
      <c r="U644" s="105"/>
      <c r="V644" s="105"/>
      <c r="W644" s="105"/>
      <c r="X644" s="105"/>
      <c r="Y644" s="105"/>
      <c r="Z644" s="105"/>
      <c r="AA644" s="105"/>
      <c r="AB644" s="105"/>
      <c r="AC644" s="105"/>
      <c r="AD644" s="105"/>
      <c r="AE644" s="105"/>
      <c r="AF644" s="105"/>
    </row>
    <row r="645" spans="1:32" x14ac:dyDescent="0.25">
      <c r="A645" s="105"/>
      <c r="B645" s="105"/>
      <c r="C645" s="105"/>
      <c r="D645" s="105"/>
      <c r="E645" s="105"/>
      <c r="F645" s="105"/>
      <c r="G645" s="105"/>
      <c r="H645" s="105"/>
      <c r="I645" s="105"/>
      <c r="J645" s="105"/>
      <c r="K645" s="105"/>
      <c r="L645" s="105"/>
      <c r="M645" s="105"/>
      <c r="N645" s="105"/>
      <c r="O645" s="105"/>
      <c r="P645" s="105"/>
      <c r="Q645" s="105"/>
      <c r="R645" s="105"/>
      <c r="S645" s="105"/>
      <c r="T645" s="105"/>
      <c r="U645" s="105"/>
      <c r="V645" s="105"/>
      <c r="W645" s="105"/>
      <c r="X645" s="105"/>
      <c r="Y645" s="105"/>
      <c r="Z645" s="105"/>
      <c r="AA645" s="105"/>
      <c r="AB645" s="105"/>
      <c r="AC645" s="105"/>
      <c r="AD645" s="105"/>
      <c r="AE645" s="105"/>
      <c r="AF645" s="105"/>
    </row>
    <row r="646" spans="1:32" x14ac:dyDescent="0.25">
      <c r="A646" s="105"/>
      <c r="B646" s="105"/>
      <c r="C646" s="105"/>
      <c r="D646" s="105"/>
      <c r="E646" s="105"/>
      <c r="F646" s="105"/>
      <c r="G646" s="105"/>
      <c r="H646" s="105"/>
      <c r="I646" s="105"/>
      <c r="J646" s="105"/>
      <c r="K646" s="105"/>
      <c r="L646" s="105"/>
      <c r="M646" s="105"/>
      <c r="N646" s="105"/>
      <c r="O646" s="105"/>
      <c r="P646" s="105"/>
      <c r="Q646" s="105"/>
      <c r="R646" s="105"/>
      <c r="S646" s="105"/>
      <c r="T646" s="105"/>
      <c r="U646" s="105"/>
      <c r="V646" s="105"/>
      <c r="W646" s="105"/>
      <c r="X646" s="105"/>
      <c r="Y646" s="105"/>
      <c r="Z646" s="105"/>
      <c r="AA646" s="105"/>
      <c r="AB646" s="105"/>
      <c r="AC646" s="105"/>
      <c r="AD646" s="105"/>
      <c r="AE646" s="105"/>
      <c r="AF646" s="105"/>
    </row>
    <row r="647" spans="1:32" x14ac:dyDescent="0.25">
      <c r="A647" s="105"/>
      <c r="B647" s="105"/>
      <c r="C647" s="105"/>
      <c r="D647" s="105"/>
      <c r="E647" s="105"/>
      <c r="F647" s="105"/>
      <c r="G647" s="105"/>
      <c r="H647" s="105"/>
      <c r="I647" s="105"/>
      <c r="J647" s="105"/>
      <c r="K647" s="105"/>
      <c r="L647" s="105"/>
      <c r="M647" s="105"/>
      <c r="N647" s="105"/>
      <c r="O647" s="105"/>
      <c r="P647" s="105"/>
      <c r="Q647" s="105"/>
      <c r="R647" s="105"/>
      <c r="S647" s="105"/>
      <c r="T647" s="105"/>
      <c r="U647" s="105"/>
      <c r="V647" s="105"/>
      <c r="W647" s="105"/>
      <c r="X647" s="105"/>
      <c r="Y647" s="105"/>
      <c r="Z647" s="105"/>
      <c r="AA647" s="105"/>
      <c r="AB647" s="105"/>
      <c r="AC647" s="105"/>
      <c r="AD647" s="105"/>
      <c r="AE647" s="105"/>
      <c r="AF647" s="105"/>
    </row>
    <row r="648" spans="1:32" x14ac:dyDescent="0.25">
      <c r="A648" s="105"/>
      <c r="B648" s="105"/>
      <c r="C648" s="105"/>
      <c r="D648" s="105"/>
      <c r="E648" s="105"/>
      <c r="F648" s="105"/>
      <c r="G648" s="105"/>
      <c r="H648" s="105"/>
      <c r="I648" s="105"/>
      <c r="J648" s="105"/>
      <c r="K648" s="105"/>
      <c r="L648" s="105"/>
      <c r="M648" s="105"/>
      <c r="N648" s="105"/>
      <c r="O648" s="105"/>
      <c r="P648" s="105"/>
      <c r="Q648" s="105"/>
      <c r="R648" s="105"/>
      <c r="S648" s="105"/>
      <c r="T648" s="105"/>
      <c r="U648" s="105"/>
      <c r="V648" s="105"/>
      <c r="W648" s="105"/>
      <c r="X648" s="105"/>
      <c r="Y648" s="105"/>
      <c r="Z648" s="105"/>
      <c r="AA648" s="105"/>
      <c r="AB648" s="105"/>
      <c r="AC648" s="105"/>
      <c r="AD648" s="105"/>
      <c r="AE648" s="105"/>
      <c r="AF648" s="105"/>
    </row>
    <row r="649" spans="1:32" x14ac:dyDescent="0.25">
      <c r="A649" s="105"/>
      <c r="B649" s="105"/>
      <c r="C649" s="105"/>
      <c r="D649" s="105"/>
      <c r="E649" s="105"/>
      <c r="F649" s="105"/>
      <c r="G649" s="105"/>
      <c r="H649" s="105"/>
      <c r="I649" s="105"/>
      <c r="J649" s="105"/>
      <c r="K649" s="105"/>
      <c r="L649" s="105"/>
      <c r="M649" s="105"/>
      <c r="N649" s="105"/>
      <c r="O649" s="105"/>
      <c r="P649" s="105"/>
      <c r="Q649" s="105"/>
      <c r="R649" s="105"/>
      <c r="S649" s="105"/>
      <c r="T649" s="105"/>
      <c r="U649" s="105"/>
      <c r="V649" s="105"/>
      <c r="W649" s="105"/>
      <c r="X649" s="105"/>
      <c r="Y649" s="105"/>
      <c r="Z649" s="105"/>
      <c r="AA649" s="105"/>
      <c r="AB649" s="105"/>
      <c r="AC649" s="105"/>
      <c r="AD649" s="105"/>
      <c r="AE649" s="105"/>
      <c r="AF649" s="105"/>
    </row>
    <row r="650" spans="1:32" x14ac:dyDescent="0.25">
      <c r="A650" s="105"/>
      <c r="B650" s="105"/>
      <c r="C650" s="105"/>
      <c r="D650" s="105"/>
      <c r="E650" s="105"/>
      <c r="F650" s="105"/>
      <c r="G650" s="105"/>
      <c r="H650" s="105"/>
      <c r="I650" s="105"/>
      <c r="J650" s="105"/>
      <c r="K650" s="105"/>
      <c r="L650" s="105"/>
      <c r="M650" s="105"/>
      <c r="N650" s="105"/>
      <c r="O650" s="105"/>
      <c r="P650" s="105"/>
      <c r="Q650" s="105"/>
      <c r="R650" s="105"/>
      <c r="S650" s="105"/>
      <c r="T650" s="105"/>
      <c r="U650" s="105"/>
      <c r="V650" s="105"/>
      <c r="W650" s="105"/>
      <c r="X650" s="105"/>
      <c r="Y650" s="105"/>
      <c r="Z650" s="105"/>
      <c r="AA650" s="105"/>
      <c r="AB650" s="105"/>
      <c r="AC650" s="105"/>
      <c r="AD650" s="105"/>
      <c r="AE650" s="105"/>
      <c r="AF650" s="105"/>
    </row>
    <row r="651" spans="1:32" x14ac:dyDescent="0.25">
      <c r="A651" s="105"/>
      <c r="B651" s="105"/>
      <c r="C651" s="105"/>
      <c r="D651" s="105"/>
      <c r="E651" s="105"/>
      <c r="F651" s="105"/>
      <c r="G651" s="105"/>
      <c r="H651" s="105"/>
      <c r="I651" s="105"/>
      <c r="J651" s="105"/>
      <c r="K651" s="105"/>
      <c r="L651" s="105"/>
      <c r="M651" s="105"/>
      <c r="N651" s="105"/>
      <c r="O651" s="105"/>
      <c r="P651" s="105"/>
      <c r="Q651" s="105"/>
      <c r="R651" s="105"/>
      <c r="S651" s="105"/>
      <c r="T651" s="105"/>
      <c r="U651" s="105"/>
      <c r="V651" s="105"/>
      <c r="W651" s="105"/>
      <c r="X651" s="105"/>
      <c r="Y651" s="105"/>
      <c r="Z651" s="105"/>
      <c r="AA651" s="105"/>
      <c r="AB651" s="105"/>
      <c r="AC651" s="105"/>
      <c r="AD651" s="105"/>
      <c r="AE651" s="105"/>
      <c r="AF651" s="105"/>
    </row>
    <row r="652" spans="1:32" x14ac:dyDescent="0.25">
      <c r="A652" s="105"/>
      <c r="B652" s="105"/>
      <c r="C652" s="105"/>
      <c r="D652" s="105"/>
      <c r="E652" s="105"/>
      <c r="F652" s="105"/>
      <c r="G652" s="105"/>
      <c r="H652" s="105"/>
      <c r="I652" s="105"/>
      <c r="J652" s="105"/>
      <c r="K652" s="105"/>
      <c r="L652" s="105"/>
      <c r="M652" s="105"/>
      <c r="N652" s="105"/>
      <c r="O652" s="105"/>
      <c r="P652" s="105"/>
      <c r="Q652" s="105"/>
      <c r="R652" s="105"/>
      <c r="S652" s="105"/>
      <c r="T652" s="105"/>
      <c r="U652" s="105"/>
      <c r="V652" s="105"/>
      <c r="W652" s="105"/>
      <c r="X652" s="105"/>
      <c r="Y652" s="105"/>
      <c r="Z652" s="105"/>
      <c r="AA652" s="105"/>
      <c r="AB652" s="105"/>
      <c r="AC652" s="105"/>
      <c r="AD652" s="105"/>
      <c r="AE652" s="105"/>
      <c r="AF652" s="105"/>
    </row>
    <row r="653" spans="1:32" x14ac:dyDescent="0.25">
      <c r="A653" s="105"/>
      <c r="B653" s="105"/>
      <c r="C653" s="105"/>
      <c r="D653" s="105"/>
      <c r="E653" s="105"/>
      <c r="F653" s="105"/>
      <c r="G653" s="105"/>
      <c r="H653" s="105"/>
      <c r="I653" s="105"/>
      <c r="J653" s="105"/>
      <c r="K653" s="105"/>
      <c r="L653" s="105"/>
      <c r="M653" s="105"/>
      <c r="N653" s="105"/>
      <c r="O653" s="105"/>
      <c r="P653" s="105"/>
      <c r="Q653" s="105"/>
      <c r="R653" s="105"/>
      <c r="S653" s="105"/>
      <c r="T653" s="105"/>
      <c r="U653" s="105"/>
      <c r="V653" s="105"/>
      <c r="W653" s="105"/>
      <c r="X653" s="105"/>
      <c r="Y653" s="105"/>
      <c r="Z653" s="105"/>
      <c r="AA653" s="105"/>
      <c r="AB653" s="105"/>
      <c r="AC653" s="105"/>
      <c r="AD653" s="105"/>
      <c r="AE653" s="105"/>
      <c r="AF653" s="105"/>
    </row>
    <row r="654" spans="1:32" x14ac:dyDescent="0.25">
      <c r="A654" s="105"/>
      <c r="B654" s="105"/>
      <c r="C654" s="105"/>
      <c r="D654" s="105"/>
      <c r="E654" s="105"/>
      <c r="F654" s="105"/>
      <c r="G654" s="105"/>
      <c r="H654" s="105"/>
      <c r="I654" s="105"/>
      <c r="J654" s="105"/>
      <c r="K654" s="105"/>
      <c r="L654" s="105"/>
      <c r="M654" s="105"/>
      <c r="N654" s="105"/>
      <c r="O654" s="105"/>
      <c r="P654" s="105"/>
      <c r="Q654" s="105"/>
      <c r="R654" s="105"/>
      <c r="S654" s="105"/>
      <c r="T654" s="105"/>
      <c r="U654" s="105"/>
      <c r="V654" s="105"/>
      <c r="W654" s="105"/>
      <c r="X654" s="105"/>
      <c r="Y654" s="105"/>
      <c r="Z654" s="105"/>
      <c r="AA654" s="105"/>
      <c r="AB654" s="105"/>
      <c r="AC654" s="105"/>
      <c r="AD654" s="105"/>
      <c r="AE654" s="105"/>
      <c r="AF654" s="105"/>
    </row>
    <row r="655" spans="1:32" x14ac:dyDescent="0.25">
      <c r="A655" s="105"/>
      <c r="B655" s="105"/>
      <c r="C655" s="105"/>
      <c r="D655" s="105"/>
      <c r="E655" s="105"/>
      <c r="F655" s="105"/>
      <c r="G655" s="105"/>
      <c r="H655" s="105"/>
      <c r="I655" s="105"/>
      <c r="J655" s="105"/>
      <c r="K655" s="105"/>
      <c r="L655" s="105"/>
      <c r="M655" s="105"/>
      <c r="N655" s="105"/>
      <c r="O655" s="105"/>
      <c r="P655" s="105"/>
      <c r="Q655" s="105"/>
      <c r="R655" s="105"/>
      <c r="S655" s="105"/>
      <c r="T655" s="105"/>
      <c r="U655" s="105"/>
      <c r="V655" s="105"/>
      <c r="W655" s="105"/>
      <c r="X655" s="105"/>
      <c r="Y655" s="105"/>
      <c r="Z655" s="105"/>
      <c r="AA655" s="105"/>
      <c r="AB655" s="105"/>
      <c r="AC655" s="105"/>
      <c r="AD655" s="105"/>
      <c r="AE655" s="105"/>
      <c r="AF655" s="105"/>
    </row>
    <row r="656" spans="1:32" x14ac:dyDescent="0.25">
      <c r="A656" s="105"/>
      <c r="B656" s="105"/>
      <c r="C656" s="105"/>
      <c r="D656" s="105"/>
      <c r="E656" s="105"/>
      <c r="F656" s="105"/>
      <c r="G656" s="105"/>
      <c r="H656" s="105"/>
      <c r="I656" s="105"/>
      <c r="J656" s="105"/>
      <c r="K656" s="105"/>
      <c r="L656" s="105"/>
      <c r="M656" s="105"/>
      <c r="N656" s="105"/>
      <c r="O656" s="105"/>
      <c r="P656" s="105"/>
      <c r="Q656" s="105"/>
      <c r="R656" s="105"/>
      <c r="S656" s="105"/>
      <c r="T656" s="105"/>
      <c r="U656" s="105"/>
      <c r="V656" s="105"/>
      <c r="W656" s="105"/>
      <c r="X656" s="105"/>
      <c r="Y656" s="105"/>
      <c r="Z656" s="105"/>
      <c r="AA656" s="105"/>
      <c r="AB656" s="105"/>
      <c r="AC656" s="105"/>
      <c r="AD656" s="105"/>
      <c r="AE656" s="105"/>
      <c r="AF656" s="105"/>
    </row>
    <row r="657" spans="1:32" x14ac:dyDescent="0.25">
      <c r="A657" s="105"/>
      <c r="B657" s="105"/>
      <c r="C657" s="105"/>
      <c r="D657" s="105"/>
      <c r="E657" s="105"/>
      <c r="F657" s="105"/>
      <c r="G657" s="105"/>
      <c r="H657" s="105"/>
      <c r="I657" s="105"/>
      <c r="J657" s="105"/>
      <c r="K657" s="105"/>
      <c r="L657" s="105"/>
      <c r="M657" s="105"/>
      <c r="N657" s="105"/>
      <c r="O657" s="105"/>
      <c r="P657" s="105"/>
      <c r="Q657" s="105"/>
      <c r="R657" s="105"/>
      <c r="S657" s="105"/>
      <c r="T657" s="105"/>
      <c r="U657" s="105"/>
      <c r="V657" s="105"/>
      <c r="W657" s="105"/>
      <c r="X657" s="105"/>
      <c r="Y657" s="105"/>
      <c r="Z657" s="105"/>
      <c r="AA657" s="105"/>
      <c r="AB657" s="105"/>
      <c r="AC657" s="105"/>
      <c r="AD657" s="105"/>
      <c r="AE657" s="105"/>
      <c r="AF657" s="105"/>
    </row>
    <row r="658" spans="1:32" x14ac:dyDescent="0.25">
      <c r="A658" s="105"/>
      <c r="B658" s="105"/>
      <c r="C658" s="105"/>
      <c r="D658" s="105"/>
      <c r="E658" s="105"/>
      <c r="F658" s="105"/>
      <c r="G658" s="105"/>
      <c r="H658" s="105"/>
      <c r="I658" s="105"/>
      <c r="J658" s="105"/>
      <c r="K658" s="105"/>
      <c r="L658" s="105"/>
      <c r="M658" s="105"/>
      <c r="N658" s="105"/>
      <c r="O658" s="105"/>
      <c r="P658" s="105"/>
      <c r="Q658" s="105"/>
      <c r="R658" s="105"/>
      <c r="S658" s="105"/>
      <c r="T658" s="105"/>
      <c r="U658" s="105"/>
      <c r="V658" s="105"/>
      <c r="W658" s="105"/>
      <c r="X658" s="105"/>
      <c r="Y658" s="105"/>
      <c r="Z658" s="105"/>
      <c r="AA658" s="105"/>
      <c r="AB658" s="105"/>
      <c r="AC658" s="105"/>
      <c r="AD658" s="105"/>
      <c r="AE658" s="105"/>
      <c r="AF658" s="105"/>
    </row>
    <row r="659" spans="1:32" x14ac:dyDescent="0.25">
      <c r="A659" s="105"/>
      <c r="B659" s="105"/>
      <c r="C659" s="105"/>
      <c r="D659" s="105"/>
      <c r="E659" s="105"/>
      <c r="F659" s="105"/>
      <c r="G659" s="105"/>
      <c r="H659" s="105"/>
      <c r="I659" s="105"/>
      <c r="J659" s="105"/>
      <c r="K659" s="105"/>
      <c r="L659" s="105"/>
      <c r="M659" s="105"/>
      <c r="N659" s="105"/>
      <c r="O659" s="105"/>
      <c r="P659" s="105"/>
      <c r="Q659" s="105"/>
      <c r="R659" s="105"/>
      <c r="S659" s="105"/>
      <c r="T659" s="105"/>
      <c r="U659" s="105"/>
      <c r="V659" s="105"/>
      <c r="W659" s="105"/>
      <c r="X659" s="105"/>
      <c r="Y659" s="105"/>
      <c r="Z659" s="105"/>
      <c r="AA659" s="105"/>
      <c r="AB659" s="105"/>
      <c r="AC659" s="105"/>
      <c r="AD659" s="105"/>
      <c r="AE659" s="105"/>
      <c r="AF659" s="105"/>
    </row>
    <row r="660" spans="1:32" x14ac:dyDescent="0.25">
      <c r="A660" s="105"/>
      <c r="B660" s="105"/>
      <c r="C660" s="105"/>
      <c r="D660" s="105"/>
      <c r="E660" s="105"/>
      <c r="F660" s="105"/>
      <c r="G660" s="105"/>
      <c r="H660" s="105"/>
      <c r="I660" s="105"/>
      <c r="J660" s="105"/>
      <c r="K660" s="105"/>
      <c r="L660" s="105"/>
      <c r="M660" s="105"/>
      <c r="N660" s="105"/>
      <c r="O660" s="105"/>
      <c r="P660" s="105"/>
      <c r="Q660" s="105"/>
      <c r="R660" s="105"/>
      <c r="S660" s="105"/>
      <c r="T660" s="105"/>
      <c r="U660" s="105"/>
      <c r="V660" s="105"/>
      <c r="W660" s="105"/>
      <c r="X660" s="105"/>
      <c r="Y660" s="105"/>
      <c r="Z660" s="105"/>
      <c r="AA660" s="105"/>
      <c r="AB660" s="105"/>
      <c r="AC660" s="105"/>
      <c r="AD660" s="105"/>
      <c r="AE660" s="105"/>
      <c r="AF660" s="105"/>
    </row>
    <row r="661" spans="1:32" x14ac:dyDescent="0.25">
      <c r="A661" s="105"/>
      <c r="B661" s="105"/>
      <c r="C661" s="105"/>
      <c r="D661" s="105"/>
      <c r="E661" s="105"/>
      <c r="F661" s="105"/>
      <c r="G661" s="105"/>
      <c r="H661" s="105"/>
      <c r="I661" s="105"/>
      <c r="J661" s="105"/>
      <c r="K661" s="105"/>
      <c r="L661" s="105"/>
      <c r="M661" s="105"/>
      <c r="N661" s="105"/>
      <c r="O661" s="105"/>
      <c r="P661" s="105"/>
      <c r="Q661" s="105"/>
      <c r="R661" s="105"/>
      <c r="S661" s="105"/>
      <c r="T661" s="105"/>
      <c r="U661" s="105"/>
      <c r="V661" s="105"/>
      <c r="W661" s="105"/>
      <c r="X661" s="105"/>
      <c r="Y661" s="105"/>
      <c r="Z661" s="105"/>
      <c r="AA661" s="105"/>
      <c r="AB661" s="105"/>
      <c r="AC661" s="105"/>
      <c r="AD661" s="105"/>
      <c r="AE661" s="105"/>
      <c r="AF661" s="105"/>
    </row>
    <row r="662" spans="1:32" x14ac:dyDescent="0.25">
      <c r="A662" s="105"/>
      <c r="B662" s="105"/>
      <c r="C662" s="105"/>
      <c r="D662" s="105"/>
      <c r="E662" s="105"/>
      <c r="F662" s="105"/>
      <c r="G662" s="105"/>
      <c r="H662" s="105"/>
      <c r="I662" s="105"/>
      <c r="J662" s="105"/>
      <c r="K662" s="105"/>
      <c r="L662" s="105"/>
      <c r="M662" s="105"/>
      <c r="N662" s="105"/>
      <c r="O662" s="105"/>
      <c r="P662" s="105"/>
      <c r="Q662" s="105"/>
      <c r="R662" s="105"/>
      <c r="S662" s="105"/>
      <c r="T662" s="105"/>
      <c r="U662" s="105"/>
      <c r="V662" s="105"/>
      <c r="W662" s="105"/>
      <c r="X662" s="105"/>
      <c r="Y662" s="105"/>
      <c r="Z662" s="105"/>
      <c r="AA662" s="105"/>
      <c r="AB662" s="105"/>
      <c r="AC662" s="105"/>
      <c r="AD662" s="105"/>
      <c r="AE662" s="105"/>
      <c r="AF662" s="105"/>
    </row>
    <row r="663" spans="1:32" x14ac:dyDescent="0.25">
      <c r="A663" s="105"/>
      <c r="B663" s="105"/>
      <c r="C663" s="105"/>
      <c r="D663" s="105"/>
      <c r="E663" s="105"/>
      <c r="F663" s="105"/>
      <c r="G663" s="105"/>
      <c r="H663" s="105"/>
      <c r="I663" s="105"/>
      <c r="J663" s="105"/>
      <c r="K663" s="105"/>
      <c r="L663" s="105"/>
      <c r="M663" s="105"/>
      <c r="N663" s="105"/>
      <c r="O663" s="105"/>
      <c r="P663" s="105"/>
      <c r="Q663" s="105"/>
      <c r="R663" s="105"/>
      <c r="S663" s="105"/>
      <c r="T663" s="105"/>
      <c r="U663" s="105"/>
      <c r="V663" s="105"/>
      <c r="W663" s="105"/>
      <c r="X663" s="105"/>
      <c r="Y663" s="105"/>
      <c r="Z663" s="105"/>
      <c r="AA663" s="105"/>
      <c r="AB663" s="105"/>
      <c r="AC663" s="105"/>
      <c r="AD663" s="105"/>
      <c r="AE663" s="105"/>
      <c r="AF663" s="105"/>
    </row>
    <row r="664" spans="1:32" x14ac:dyDescent="0.25">
      <c r="A664" s="105"/>
      <c r="B664" s="105"/>
      <c r="C664" s="105"/>
      <c r="D664" s="105"/>
      <c r="E664" s="105"/>
      <c r="F664" s="105"/>
      <c r="G664" s="105"/>
      <c r="H664" s="105"/>
      <c r="I664" s="105"/>
      <c r="J664" s="105"/>
      <c r="K664" s="105"/>
      <c r="L664" s="105"/>
      <c r="M664" s="105"/>
      <c r="N664" s="105"/>
      <c r="O664" s="105"/>
      <c r="P664" s="105"/>
      <c r="Q664" s="105"/>
      <c r="R664" s="105"/>
      <c r="S664" s="105"/>
      <c r="T664" s="105"/>
      <c r="U664" s="105"/>
      <c r="V664" s="105"/>
      <c r="W664" s="105"/>
      <c r="X664" s="105"/>
      <c r="Y664" s="105"/>
      <c r="Z664" s="105"/>
      <c r="AA664" s="105"/>
      <c r="AB664" s="105"/>
      <c r="AC664" s="105"/>
      <c r="AD664" s="105"/>
      <c r="AE664" s="105"/>
      <c r="AF664" s="105"/>
    </row>
    <row r="665" spans="1:32" x14ac:dyDescent="0.25">
      <c r="A665" s="105"/>
      <c r="B665" s="105"/>
      <c r="C665" s="105"/>
      <c r="D665" s="105"/>
      <c r="E665" s="105"/>
      <c r="F665" s="105"/>
      <c r="G665" s="105"/>
      <c r="H665" s="105"/>
      <c r="I665" s="105"/>
      <c r="J665" s="105"/>
      <c r="K665" s="105"/>
      <c r="L665" s="105"/>
      <c r="M665" s="105"/>
      <c r="N665" s="105"/>
      <c r="O665" s="105"/>
      <c r="P665" s="105"/>
      <c r="Q665" s="105"/>
      <c r="R665" s="105"/>
      <c r="S665" s="105"/>
      <c r="T665" s="105"/>
      <c r="U665" s="105"/>
      <c r="V665" s="105"/>
      <c r="W665" s="105"/>
      <c r="X665" s="105"/>
      <c r="Y665" s="105"/>
      <c r="Z665" s="105"/>
      <c r="AA665" s="105"/>
      <c r="AB665" s="105"/>
      <c r="AC665" s="105"/>
      <c r="AD665" s="105"/>
      <c r="AE665" s="105"/>
      <c r="AF665" s="105"/>
    </row>
    <row r="666" spans="1:32" x14ac:dyDescent="0.25">
      <c r="A666" s="105"/>
      <c r="B666" s="105"/>
      <c r="C666" s="105"/>
      <c r="D666" s="105"/>
      <c r="E666" s="105"/>
      <c r="F666" s="105"/>
      <c r="G666" s="105"/>
      <c r="H666" s="105"/>
      <c r="I666" s="105"/>
      <c r="J666" s="105"/>
      <c r="K666" s="105"/>
      <c r="L666" s="105"/>
      <c r="M666" s="105"/>
      <c r="N666" s="105"/>
      <c r="O666" s="105"/>
      <c r="P666" s="105"/>
      <c r="Q666" s="105"/>
      <c r="R666" s="105"/>
      <c r="S666" s="105"/>
      <c r="T666" s="105"/>
      <c r="U666" s="105"/>
      <c r="V666" s="105"/>
      <c r="W666" s="105"/>
      <c r="X666" s="105"/>
      <c r="Y666" s="105"/>
      <c r="Z666" s="105"/>
      <c r="AA666" s="105"/>
      <c r="AB666" s="105"/>
      <c r="AC666" s="105"/>
      <c r="AD666" s="105"/>
      <c r="AE666" s="105"/>
      <c r="AF666" s="105"/>
    </row>
    <row r="667" spans="1:32" x14ac:dyDescent="0.25">
      <c r="A667" s="105"/>
      <c r="B667" s="105"/>
      <c r="C667" s="105"/>
      <c r="D667" s="105"/>
      <c r="E667" s="105"/>
      <c r="F667" s="105"/>
      <c r="G667" s="105"/>
      <c r="H667" s="105"/>
      <c r="I667" s="105"/>
      <c r="J667" s="105"/>
      <c r="K667" s="105"/>
      <c r="L667" s="105"/>
      <c r="M667" s="105"/>
      <c r="N667" s="105"/>
      <c r="O667" s="105"/>
      <c r="P667" s="105"/>
      <c r="Q667" s="105"/>
      <c r="R667" s="105"/>
      <c r="S667" s="105"/>
      <c r="T667" s="105"/>
      <c r="U667" s="105"/>
      <c r="V667" s="105"/>
      <c r="W667" s="105"/>
      <c r="X667" s="105"/>
      <c r="Y667" s="105"/>
      <c r="Z667" s="105"/>
      <c r="AA667" s="105"/>
      <c r="AB667" s="105"/>
      <c r="AC667" s="105"/>
      <c r="AD667" s="105"/>
      <c r="AE667" s="105"/>
      <c r="AF667" s="105"/>
    </row>
    <row r="668" spans="1:32" x14ac:dyDescent="0.25">
      <c r="A668" s="105"/>
      <c r="B668" s="105"/>
      <c r="C668" s="105"/>
      <c r="D668" s="105"/>
      <c r="E668" s="105"/>
      <c r="F668" s="105"/>
      <c r="G668" s="105"/>
      <c r="H668" s="105"/>
      <c r="I668" s="105"/>
      <c r="J668" s="105"/>
      <c r="K668" s="105"/>
      <c r="L668" s="105"/>
      <c r="M668" s="105"/>
      <c r="N668" s="105"/>
      <c r="O668" s="105"/>
      <c r="P668" s="105"/>
      <c r="Q668" s="105"/>
      <c r="R668" s="105"/>
      <c r="S668" s="105"/>
      <c r="T668" s="105"/>
      <c r="U668" s="105"/>
      <c r="V668" s="105"/>
      <c r="W668" s="105"/>
      <c r="X668" s="105"/>
      <c r="Y668" s="105"/>
      <c r="Z668" s="105"/>
      <c r="AA668" s="105"/>
      <c r="AB668" s="105"/>
      <c r="AC668" s="105"/>
      <c r="AD668" s="105"/>
      <c r="AE668" s="105"/>
      <c r="AF668" s="105"/>
    </row>
    <row r="669" spans="1:32" x14ac:dyDescent="0.25">
      <c r="A669" s="105"/>
      <c r="B669" s="105"/>
      <c r="C669" s="105"/>
      <c r="D669" s="105"/>
      <c r="E669" s="105"/>
      <c r="F669" s="105"/>
      <c r="G669" s="105"/>
      <c r="H669" s="105"/>
      <c r="I669" s="105"/>
      <c r="J669" s="105"/>
      <c r="K669" s="105"/>
      <c r="L669" s="105"/>
      <c r="M669" s="105"/>
      <c r="N669" s="105"/>
      <c r="O669" s="105"/>
      <c r="P669" s="105"/>
      <c r="Q669" s="105"/>
      <c r="R669" s="105"/>
      <c r="S669" s="105"/>
      <c r="T669" s="105"/>
      <c r="U669" s="105"/>
      <c r="V669" s="105"/>
      <c r="W669" s="105"/>
      <c r="X669" s="105"/>
      <c r="Y669" s="105"/>
      <c r="Z669" s="105"/>
      <c r="AA669" s="105"/>
      <c r="AB669" s="105"/>
      <c r="AC669" s="105"/>
      <c r="AD669" s="105"/>
      <c r="AE669" s="105"/>
      <c r="AF669" s="105"/>
    </row>
    <row r="670" spans="1:32" x14ac:dyDescent="0.25">
      <c r="A670" s="105"/>
      <c r="B670" s="105"/>
      <c r="C670" s="105"/>
      <c r="D670" s="105"/>
      <c r="E670" s="105"/>
      <c r="F670" s="105"/>
      <c r="G670" s="105"/>
      <c r="H670" s="105"/>
      <c r="I670" s="105"/>
      <c r="J670" s="105"/>
      <c r="K670" s="105"/>
      <c r="L670" s="105"/>
      <c r="M670" s="105"/>
      <c r="N670" s="105"/>
      <c r="O670" s="105"/>
      <c r="P670" s="105"/>
      <c r="Q670" s="105"/>
      <c r="R670" s="105"/>
      <c r="S670" s="105"/>
      <c r="T670" s="105"/>
      <c r="U670" s="105"/>
      <c r="V670" s="105"/>
      <c r="W670" s="105"/>
      <c r="X670" s="105"/>
      <c r="Y670" s="105"/>
      <c r="Z670" s="105"/>
      <c r="AA670" s="105"/>
      <c r="AB670" s="105"/>
      <c r="AC670" s="105"/>
      <c r="AD670" s="105"/>
      <c r="AE670" s="105"/>
      <c r="AF670" s="105"/>
    </row>
    <row r="671" spans="1:32" x14ac:dyDescent="0.25">
      <c r="A671" s="105"/>
      <c r="B671" s="105"/>
      <c r="C671" s="105"/>
      <c r="D671" s="105"/>
      <c r="E671" s="105"/>
      <c r="F671" s="105"/>
      <c r="G671" s="105"/>
      <c r="H671" s="105"/>
      <c r="I671" s="105"/>
      <c r="J671" s="105"/>
      <c r="K671" s="105"/>
      <c r="L671" s="105"/>
      <c r="M671" s="105"/>
      <c r="N671" s="105"/>
      <c r="O671" s="105"/>
      <c r="P671" s="105"/>
      <c r="Q671" s="105"/>
      <c r="R671" s="105"/>
      <c r="S671" s="105"/>
      <c r="T671" s="105"/>
      <c r="U671" s="105"/>
      <c r="V671" s="105"/>
      <c r="W671" s="105"/>
      <c r="X671" s="105"/>
      <c r="Y671" s="105"/>
      <c r="Z671" s="105"/>
      <c r="AA671" s="105"/>
      <c r="AB671" s="105"/>
      <c r="AC671" s="105"/>
      <c r="AD671" s="105"/>
      <c r="AE671" s="105"/>
      <c r="AF671" s="105"/>
    </row>
    <row r="672" spans="1:32" x14ac:dyDescent="0.25">
      <c r="A672" s="105"/>
      <c r="B672" s="105"/>
      <c r="C672" s="105"/>
      <c r="D672" s="105"/>
      <c r="E672" s="105"/>
      <c r="F672" s="105"/>
      <c r="G672" s="105"/>
      <c r="H672" s="105"/>
      <c r="I672" s="105"/>
      <c r="J672" s="105"/>
      <c r="K672" s="105"/>
      <c r="L672" s="105"/>
      <c r="M672" s="105"/>
      <c r="N672" s="105"/>
      <c r="O672" s="105"/>
      <c r="P672" s="105"/>
      <c r="Q672" s="105"/>
      <c r="R672" s="105"/>
      <c r="S672" s="105"/>
      <c r="T672" s="105"/>
      <c r="U672" s="105"/>
      <c r="V672" s="105"/>
      <c r="W672" s="105"/>
      <c r="X672" s="105"/>
      <c r="Y672" s="105"/>
      <c r="Z672" s="105"/>
      <c r="AA672" s="105"/>
      <c r="AB672" s="105"/>
      <c r="AC672" s="105"/>
      <c r="AD672" s="105"/>
      <c r="AE672" s="105"/>
      <c r="AF672" s="105"/>
    </row>
    <row r="673" spans="1:32" x14ac:dyDescent="0.25">
      <c r="A673" s="105"/>
      <c r="B673" s="105"/>
      <c r="C673" s="105"/>
      <c r="D673" s="105"/>
      <c r="E673" s="105"/>
      <c r="F673" s="105"/>
      <c r="G673" s="105"/>
      <c r="H673" s="105"/>
      <c r="I673" s="105"/>
      <c r="J673" s="105"/>
      <c r="K673" s="105"/>
      <c r="L673" s="105"/>
      <c r="M673" s="105"/>
      <c r="N673" s="105"/>
      <c r="O673" s="105"/>
      <c r="P673" s="105"/>
      <c r="Q673" s="105"/>
      <c r="R673" s="105"/>
      <c r="S673" s="105"/>
      <c r="T673" s="105"/>
      <c r="U673" s="105"/>
      <c r="V673" s="105"/>
      <c r="W673" s="105"/>
      <c r="X673" s="105"/>
      <c r="Y673" s="105"/>
      <c r="Z673" s="105"/>
      <c r="AA673" s="105"/>
      <c r="AB673" s="105"/>
      <c r="AC673" s="105"/>
      <c r="AD673" s="105"/>
      <c r="AE673" s="105"/>
      <c r="AF673" s="105"/>
    </row>
    <row r="674" spans="1:32" x14ac:dyDescent="0.25">
      <c r="A674" s="105"/>
      <c r="B674" s="105"/>
      <c r="C674" s="105"/>
      <c r="D674" s="105"/>
      <c r="E674" s="105"/>
      <c r="F674" s="105"/>
      <c r="G674" s="105"/>
      <c r="H674" s="105"/>
      <c r="I674" s="105"/>
      <c r="J674" s="105"/>
      <c r="K674" s="105"/>
      <c r="L674" s="105"/>
      <c r="M674" s="105"/>
      <c r="N674" s="105"/>
      <c r="O674" s="105"/>
      <c r="P674" s="105"/>
      <c r="Q674" s="105"/>
      <c r="R674" s="105"/>
      <c r="S674" s="105"/>
      <c r="T674" s="105"/>
      <c r="U674" s="105"/>
      <c r="V674" s="105"/>
      <c r="W674" s="105"/>
      <c r="X674" s="105"/>
      <c r="Y674" s="105"/>
      <c r="Z674" s="105"/>
      <c r="AA674" s="105"/>
      <c r="AB674" s="105"/>
      <c r="AC674" s="105"/>
      <c r="AD674" s="105"/>
      <c r="AE674" s="105"/>
      <c r="AF674" s="105"/>
    </row>
    <row r="675" spans="1:32" x14ac:dyDescent="0.25">
      <c r="A675" s="105"/>
      <c r="B675" s="105"/>
      <c r="C675" s="105"/>
      <c r="D675" s="105"/>
      <c r="E675" s="105"/>
      <c r="F675" s="105"/>
      <c r="G675" s="105"/>
      <c r="H675" s="105"/>
      <c r="I675" s="105"/>
      <c r="J675" s="105"/>
      <c r="K675" s="105"/>
      <c r="L675" s="105"/>
      <c r="M675" s="105"/>
      <c r="N675" s="105"/>
      <c r="O675" s="105"/>
      <c r="P675" s="105"/>
      <c r="Q675" s="105"/>
      <c r="R675" s="105"/>
      <c r="S675" s="105"/>
      <c r="T675" s="105"/>
      <c r="U675" s="105"/>
      <c r="V675" s="105"/>
      <c r="W675" s="105"/>
      <c r="X675" s="105"/>
      <c r="Y675" s="105"/>
      <c r="Z675" s="105"/>
      <c r="AA675" s="105"/>
      <c r="AB675" s="105"/>
      <c r="AC675" s="105"/>
      <c r="AD675" s="105"/>
      <c r="AE675" s="105"/>
      <c r="AF675" s="105"/>
    </row>
    <row r="676" spans="1:32" x14ac:dyDescent="0.25">
      <c r="A676" s="105"/>
      <c r="B676" s="105"/>
      <c r="C676" s="105"/>
      <c r="D676" s="105"/>
      <c r="E676" s="105"/>
      <c r="F676" s="105"/>
      <c r="G676" s="105"/>
      <c r="H676" s="105"/>
      <c r="I676" s="105"/>
      <c r="J676" s="105"/>
      <c r="K676" s="105"/>
      <c r="L676" s="105"/>
      <c r="M676" s="105"/>
      <c r="N676" s="105"/>
      <c r="O676" s="105"/>
      <c r="P676" s="105"/>
      <c r="Q676" s="105"/>
      <c r="R676" s="105"/>
      <c r="S676" s="105"/>
      <c r="T676" s="105"/>
      <c r="U676" s="105"/>
      <c r="V676" s="105"/>
      <c r="W676" s="105"/>
      <c r="X676" s="105"/>
      <c r="Y676" s="105"/>
      <c r="Z676" s="105"/>
      <c r="AA676" s="105"/>
      <c r="AB676" s="105"/>
      <c r="AC676" s="105"/>
      <c r="AD676" s="105"/>
      <c r="AE676" s="105"/>
      <c r="AF676" s="105"/>
    </row>
    <row r="677" spans="1:32" x14ac:dyDescent="0.25">
      <c r="A677" s="105"/>
      <c r="B677" s="105"/>
      <c r="C677" s="105"/>
      <c r="D677" s="105"/>
      <c r="E677" s="105"/>
      <c r="F677" s="105"/>
      <c r="G677" s="105"/>
      <c r="H677" s="105"/>
      <c r="I677" s="105"/>
      <c r="J677" s="105"/>
      <c r="K677" s="105"/>
      <c r="L677" s="105"/>
      <c r="M677" s="105"/>
      <c r="N677" s="105"/>
      <c r="O677" s="105"/>
      <c r="P677" s="105"/>
      <c r="Q677" s="105"/>
      <c r="R677" s="105"/>
      <c r="S677" s="105"/>
      <c r="T677" s="105"/>
      <c r="U677" s="105"/>
      <c r="V677" s="105"/>
      <c r="W677" s="105"/>
      <c r="X677" s="105"/>
      <c r="Y677" s="105"/>
      <c r="Z677" s="105"/>
      <c r="AA677" s="105"/>
      <c r="AB677" s="105"/>
      <c r="AC677" s="105"/>
      <c r="AD677" s="105"/>
      <c r="AE677" s="105"/>
      <c r="AF677" s="105"/>
    </row>
    <row r="678" spans="1:32" x14ac:dyDescent="0.25">
      <c r="A678" s="105"/>
      <c r="B678" s="105"/>
      <c r="C678" s="105"/>
      <c r="D678" s="105"/>
      <c r="E678" s="105"/>
      <c r="F678" s="105"/>
      <c r="G678" s="105"/>
      <c r="H678" s="105"/>
      <c r="I678" s="105"/>
      <c r="J678" s="105"/>
      <c r="K678" s="105"/>
      <c r="L678" s="105"/>
      <c r="M678" s="105"/>
      <c r="N678" s="105"/>
      <c r="O678" s="105"/>
      <c r="P678" s="105"/>
      <c r="Q678" s="105"/>
      <c r="R678" s="105"/>
      <c r="S678" s="105"/>
      <c r="T678" s="105"/>
      <c r="U678" s="105"/>
      <c r="V678" s="105"/>
      <c r="W678" s="105"/>
      <c r="X678" s="105"/>
      <c r="Y678" s="105"/>
      <c r="Z678" s="105"/>
      <c r="AA678" s="105"/>
      <c r="AB678" s="105"/>
      <c r="AC678" s="105"/>
      <c r="AD678" s="105"/>
      <c r="AE678" s="105"/>
      <c r="AF678" s="105"/>
    </row>
    <row r="679" spans="1:32" x14ac:dyDescent="0.25">
      <c r="A679" s="105"/>
      <c r="B679" s="105"/>
      <c r="C679" s="105"/>
      <c r="D679" s="105"/>
      <c r="E679" s="105"/>
      <c r="F679" s="105"/>
      <c r="G679" s="105"/>
      <c r="H679" s="105"/>
      <c r="I679" s="105"/>
      <c r="J679" s="105"/>
      <c r="K679" s="105"/>
      <c r="L679" s="105"/>
      <c r="M679" s="105"/>
      <c r="N679" s="105"/>
      <c r="O679" s="105"/>
      <c r="P679" s="105"/>
      <c r="Q679" s="105"/>
      <c r="R679" s="105"/>
      <c r="S679" s="105"/>
      <c r="T679" s="105"/>
      <c r="U679" s="105"/>
      <c r="V679" s="105"/>
      <c r="W679" s="105"/>
      <c r="X679" s="105"/>
      <c r="Y679" s="105"/>
      <c r="Z679" s="105"/>
      <c r="AA679" s="105"/>
      <c r="AB679" s="105"/>
      <c r="AC679" s="105"/>
      <c r="AD679" s="105"/>
      <c r="AE679" s="105"/>
      <c r="AF679" s="105"/>
    </row>
    <row r="680" spans="1:32" x14ac:dyDescent="0.25">
      <c r="A680" s="105"/>
      <c r="B680" s="105"/>
      <c r="C680" s="105"/>
      <c r="D680" s="105"/>
      <c r="E680" s="105"/>
      <c r="F680" s="105"/>
      <c r="G680" s="105"/>
      <c r="H680" s="105"/>
      <c r="I680" s="105"/>
      <c r="J680" s="105"/>
      <c r="K680" s="105"/>
      <c r="L680" s="105"/>
      <c r="M680" s="105"/>
      <c r="N680" s="105"/>
      <c r="O680" s="105"/>
      <c r="P680" s="105"/>
      <c r="Q680" s="105"/>
      <c r="R680" s="105"/>
      <c r="S680" s="105"/>
      <c r="T680" s="105"/>
      <c r="U680" s="105"/>
      <c r="V680" s="105"/>
      <c r="W680" s="105"/>
      <c r="X680" s="105"/>
      <c r="Y680" s="105"/>
      <c r="Z680" s="105"/>
      <c r="AA680" s="105"/>
      <c r="AB680" s="105"/>
      <c r="AC680" s="105"/>
      <c r="AD680" s="105"/>
      <c r="AE680" s="105"/>
      <c r="AF680" s="105"/>
    </row>
    <row r="681" spans="1:32" x14ac:dyDescent="0.25">
      <c r="A681" s="105"/>
      <c r="B681" s="105"/>
      <c r="C681" s="105"/>
      <c r="D681" s="105"/>
      <c r="E681" s="105"/>
      <c r="F681" s="105"/>
      <c r="G681" s="105"/>
      <c r="H681" s="105"/>
      <c r="I681" s="105"/>
      <c r="J681" s="105"/>
      <c r="K681" s="105"/>
      <c r="L681" s="105"/>
      <c r="M681" s="105"/>
      <c r="N681" s="105"/>
      <c r="O681" s="105"/>
      <c r="P681" s="105"/>
      <c r="Q681" s="105"/>
      <c r="R681" s="105"/>
      <c r="S681" s="105"/>
      <c r="T681" s="105"/>
      <c r="U681" s="105"/>
      <c r="V681" s="105"/>
      <c r="W681" s="105"/>
      <c r="X681" s="105"/>
      <c r="Y681" s="105"/>
      <c r="Z681" s="105"/>
      <c r="AA681" s="105"/>
      <c r="AB681" s="105"/>
      <c r="AC681" s="105"/>
      <c r="AD681" s="105"/>
      <c r="AE681" s="105"/>
      <c r="AF681" s="105"/>
    </row>
    <row r="682" spans="1:32" x14ac:dyDescent="0.25">
      <c r="A682" s="105"/>
      <c r="B682" s="105"/>
      <c r="C682" s="105"/>
      <c r="D682" s="105"/>
      <c r="E682" s="105"/>
      <c r="F682" s="105"/>
      <c r="G682" s="105"/>
      <c r="H682" s="105"/>
      <c r="I682" s="105"/>
      <c r="J682" s="105"/>
      <c r="K682" s="105"/>
      <c r="L682" s="105"/>
      <c r="M682" s="105"/>
      <c r="N682" s="105"/>
      <c r="O682" s="105"/>
      <c r="P682" s="105"/>
      <c r="Q682" s="105"/>
      <c r="R682" s="105"/>
      <c r="S682" s="105"/>
      <c r="T682" s="105"/>
      <c r="U682" s="105"/>
      <c r="V682" s="105"/>
      <c r="W682" s="105"/>
      <c r="X682" s="105"/>
      <c r="Y682" s="105"/>
      <c r="Z682" s="105"/>
      <c r="AA682" s="105"/>
      <c r="AB682" s="105"/>
      <c r="AC682" s="105"/>
      <c r="AD682" s="105"/>
      <c r="AE682" s="105"/>
      <c r="AF682" s="105"/>
    </row>
    <row r="683" spans="1:32" x14ac:dyDescent="0.25">
      <c r="A683" s="105"/>
      <c r="B683" s="105"/>
      <c r="C683" s="105"/>
      <c r="D683" s="105"/>
      <c r="E683" s="105"/>
      <c r="F683" s="105"/>
      <c r="G683" s="105"/>
      <c r="H683" s="105"/>
      <c r="I683" s="105"/>
      <c r="J683" s="105"/>
      <c r="K683" s="105"/>
      <c r="L683" s="105"/>
      <c r="M683" s="105"/>
      <c r="N683" s="105"/>
      <c r="O683" s="105"/>
      <c r="P683" s="105"/>
      <c r="Q683" s="105"/>
      <c r="R683" s="105"/>
      <c r="S683" s="105"/>
      <c r="T683" s="105"/>
      <c r="U683" s="105"/>
      <c r="V683" s="105"/>
      <c r="W683" s="105"/>
      <c r="X683" s="105"/>
      <c r="Y683" s="105"/>
      <c r="Z683" s="105"/>
      <c r="AA683" s="105"/>
      <c r="AB683" s="105"/>
      <c r="AC683" s="105"/>
      <c r="AD683" s="105"/>
      <c r="AE683" s="105"/>
      <c r="AF683" s="105"/>
    </row>
    <row r="684" spans="1:32" x14ac:dyDescent="0.25">
      <c r="A684" s="105"/>
      <c r="B684" s="105"/>
      <c r="C684" s="105"/>
      <c r="D684" s="105"/>
      <c r="E684" s="105"/>
      <c r="F684" s="105"/>
      <c r="G684" s="105"/>
      <c r="H684" s="105"/>
      <c r="I684" s="105"/>
      <c r="J684" s="105"/>
      <c r="K684" s="105"/>
      <c r="L684" s="105"/>
      <c r="M684" s="105"/>
      <c r="N684" s="105"/>
      <c r="O684" s="105"/>
      <c r="P684" s="105"/>
      <c r="Q684" s="105"/>
      <c r="R684" s="105"/>
      <c r="S684" s="105"/>
      <c r="T684" s="105"/>
      <c r="U684" s="105"/>
      <c r="V684" s="105"/>
      <c r="W684" s="105"/>
      <c r="X684" s="105"/>
      <c r="Y684" s="105"/>
      <c r="Z684" s="105"/>
      <c r="AA684" s="105"/>
      <c r="AB684" s="105"/>
      <c r="AC684" s="105"/>
      <c r="AD684" s="105"/>
      <c r="AE684" s="105"/>
      <c r="AF684" s="105"/>
    </row>
    <row r="685" spans="1:32" x14ac:dyDescent="0.25">
      <c r="A685" s="105"/>
      <c r="B685" s="105"/>
      <c r="C685" s="105"/>
      <c r="D685" s="105"/>
      <c r="E685" s="105"/>
      <c r="F685" s="105"/>
      <c r="G685" s="105"/>
      <c r="H685" s="105"/>
      <c r="I685" s="105"/>
      <c r="J685" s="105"/>
      <c r="K685" s="105"/>
      <c r="L685" s="105"/>
      <c r="M685" s="105"/>
      <c r="N685" s="105"/>
      <c r="O685" s="105"/>
      <c r="P685" s="105"/>
      <c r="Q685" s="105"/>
      <c r="R685" s="105"/>
      <c r="S685" s="105"/>
      <c r="T685" s="105"/>
      <c r="U685" s="105"/>
      <c r="V685" s="105"/>
      <c r="W685" s="105"/>
      <c r="X685" s="105"/>
      <c r="Y685" s="105"/>
      <c r="Z685" s="105"/>
      <c r="AA685" s="105"/>
      <c r="AB685" s="105"/>
      <c r="AC685" s="105"/>
      <c r="AD685" s="105"/>
      <c r="AE685" s="105"/>
      <c r="AF685" s="105"/>
    </row>
    <row r="686" spans="1:32" x14ac:dyDescent="0.25">
      <c r="A686" s="105"/>
      <c r="B686" s="105"/>
      <c r="C686" s="105"/>
      <c r="D686" s="105"/>
      <c r="E686" s="105"/>
      <c r="F686" s="105"/>
      <c r="G686" s="105"/>
      <c r="H686" s="105"/>
      <c r="I686" s="105"/>
      <c r="J686" s="105"/>
      <c r="K686" s="105"/>
      <c r="L686" s="105"/>
      <c r="M686" s="105"/>
      <c r="N686" s="105"/>
      <c r="O686" s="105"/>
      <c r="P686" s="105"/>
      <c r="Q686" s="105"/>
      <c r="R686" s="105"/>
      <c r="S686" s="105"/>
      <c r="T686" s="105"/>
      <c r="U686" s="105"/>
      <c r="V686" s="105"/>
      <c r="W686" s="105"/>
      <c r="X686" s="105"/>
      <c r="Y686" s="105"/>
      <c r="Z686" s="105"/>
      <c r="AA686" s="105"/>
      <c r="AB686" s="105"/>
      <c r="AC686" s="105"/>
      <c r="AD686" s="105"/>
      <c r="AE686" s="105"/>
      <c r="AF686" s="105"/>
    </row>
    <row r="687" spans="1:32" x14ac:dyDescent="0.25">
      <c r="A687" s="105"/>
      <c r="B687" s="105"/>
      <c r="C687" s="105"/>
      <c r="D687" s="105"/>
      <c r="E687" s="105"/>
      <c r="F687" s="105"/>
      <c r="G687" s="105"/>
      <c r="H687" s="105"/>
      <c r="I687" s="105"/>
      <c r="J687" s="105"/>
      <c r="K687" s="105"/>
      <c r="L687" s="105"/>
      <c r="M687" s="105"/>
      <c r="N687" s="105"/>
      <c r="O687" s="105"/>
      <c r="P687" s="105"/>
      <c r="Q687" s="105"/>
      <c r="R687" s="105"/>
      <c r="S687" s="105"/>
      <c r="T687" s="105"/>
      <c r="U687" s="105"/>
      <c r="V687" s="105"/>
      <c r="W687" s="105"/>
      <c r="X687" s="105"/>
      <c r="Y687" s="105"/>
      <c r="Z687" s="105"/>
      <c r="AA687" s="105"/>
      <c r="AB687" s="105"/>
      <c r="AC687" s="105"/>
      <c r="AD687" s="105"/>
      <c r="AE687" s="105"/>
      <c r="AF687" s="105"/>
    </row>
    <row r="688" spans="1:32" x14ac:dyDescent="0.25">
      <c r="A688" s="105"/>
      <c r="B688" s="105"/>
      <c r="C688" s="105"/>
      <c r="D688" s="105"/>
      <c r="E688" s="105"/>
      <c r="F688" s="105"/>
      <c r="G688" s="105"/>
      <c r="H688" s="105"/>
      <c r="I688" s="105"/>
      <c r="J688" s="105"/>
      <c r="K688" s="105"/>
      <c r="L688" s="105"/>
      <c r="M688" s="105"/>
      <c r="N688" s="105"/>
      <c r="O688" s="105"/>
      <c r="P688" s="105"/>
      <c r="Q688" s="105"/>
      <c r="R688" s="105"/>
      <c r="S688" s="105"/>
      <c r="T688" s="105"/>
      <c r="U688" s="105"/>
      <c r="V688" s="105"/>
      <c r="W688" s="105"/>
      <c r="X688" s="105"/>
      <c r="Y688" s="105"/>
      <c r="Z688" s="105"/>
      <c r="AA688" s="105"/>
      <c r="AB688" s="105"/>
      <c r="AC688" s="105"/>
      <c r="AD688" s="105"/>
      <c r="AE688" s="105"/>
      <c r="AF688" s="105"/>
    </row>
    <row r="689" spans="1:32" x14ac:dyDescent="0.25">
      <c r="A689" s="105"/>
      <c r="B689" s="105"/>
      <c r="C689" s="105"/>
      <c r="D689" s="105"/>
      <c r="E689" s="105"/>
      <c r="F689" s="105"/>
      <c r="G689" s="105"/>
      <c r="H689" s="105"/>
      <c r="I689" s="105"/>
      <c r="J689" s="105"/>
      <c r="K689" s="105"/>
      <c r="L689" s="105"/>
      <c r="M689" s="105"/>
      <c r="N689" s="105"/>
      <c r="O689" s="105"/>
      <c r="P689" s="105"/>
      <c r="Q689" s="105"/>
      <c r="R689" s="105"/>
      <c r="S689" s="105"/>
      <c r="T689" s="105"/>
      <c r="U689" s="105"/>
      <c r="V689" s="105"/>
      <c r="W689" s="105"/>
      <c r="X689" s="105"/>
      <c r="Y689" s="105"/>
      <c r="Z689" s="105"/>
      <c r="AA689" s="105"/>
      <c r="AB689" s="105"/>
      <c r="AC689" s="105"/>
      <c r="AD689" s="105"/>
      <c r="AE689" s="105"/>
      <c r="AF689" s="105"/>
    </row>
    <row r="690" spans="1:32" x14ac:dyDescent="0.25">
      <c r="A690" s="105"/>
      <c r="B690" s="105"/>
      <c r="C690" s="105"/>
      <c r="D690" s="105"/>
      <c r="E690" s="105"/>
      <c r="F690" s="105"/>
      <c r="G690" s="105"/>
      <c r="H690" s="105"/>
      <c r="I690" s="105"/>
      <c r="J690" s="105"/>
      <c r="K690" s="105"/>
      <c r="L690" s="105"/>
      <c r="M690" s="105"/>
      <c r="N690" s="105"/>
      <c r="O690" s="105"/>
      <c r="P690" s="105"/>
      <c r="Q690" s="105"/>
      <c r="R690" s="105"/>
      <c r="S690" s="105"/>
      <c r="T690" s="105"/>
      <c r="U690" s="105"/>
      <c r="V690" s="105"/>
      <c r="W690" s="105"/>
      <c r="X690" s="105"/>
      <c r="Y690" s="105"/>
      <c r="Z690" s="105"/>
      <c r="AA690" s="105"/>
      <c r="AB690" s="105"/>
      <c r="AC690" s="105"/>
      <c r="AD690" s="105"/>
      <c r="AE690" s="105"/>
      <c r="AF690" s="105"/>
    </row>
    <row r="691" spans="1:32" x14ac:dyDescent="0.25">
      <c r="A691" s="105"/>
      <c r="B691" s="105"/>
      <c r="C691" s="105"/>
      <c r="D691" s="105"/>
      <c r="E691" s="105"/>
      <c r="F691" s="105"/>
      <c r="G691" s="105"/>
      <c r="H691" s="105"/>
      <c r="I691" s="105"/>
      <c r="J691" s="105"/>
      <c r="K691" s="105"/>
      <c r="L691" s="105"/>
      <c r="M691" s="105"/>
      <c r="N691" s="105"/>
      <c r="O691" s="105"/>
      <c r="P691" s="105"/>
      <c r="Q691" s="105"/>
      <c r="R691" s="105"/>
      <c r="S691" s="105"/>
      <c r="T691" s="105"/>
      <c r="U691" s="105"/>
      <c r="V691" s="105"/>
      <c r="W691" s="105"/>
      <c r="X691" s="105"/>
      <c r="Y691" s="105"/>
      <c r="Z691" s="105"/>
      <c r="AA691" s="105"/>
      <c r="AB691" s="105"/>
      <c r="AC691" s="105"/>
      <c r="AD691" s="105"/>
      <c r="AE691" s="105"/>
      <c r="AF691" s="105"/>
    </row>
    <row r="692" spans="1:32" x14ac:dyDescent="0.25">
      <c r="A692" s="105"/>
      <c r="B692" s="105"/>
      <c r="C692" s="105"/>
      <c r="D692" s="105"/>
      <c r="E692" s="105"/>
      <c r="F692" s="105"/>
      <c r="G692" s="105"/>
      <c r="H692" s="105"/>
      <c r="I692" s="105"/>
      <c r="J692" s="105"/>
      <c r="K692" s="105"/>
      <c r="L692" s="105"/>
      <c r="M692" s="105"/>
      <c r="N692" s="105"/>
      <c r="O692" s="105"/>
      <c r="P692" s="105"/>
      <c r="Q692" s="105"/>
      <c r="R692" s="105"/>
      <c r="S692" s="105"/>
      <c r="T692" s="105"/>
      <c r="U692" s="105"/>
      <c r="V692" s="105"/>
      <c r="W692" s="105"/>
      <c r="X692" s="105"/>
      <c r="Y692" s="105"/>
      <c r="Z692" s="105"/>
      <c r="AA692" s="105"/>
      <c r="AB692" s="105"/>
      <c r="AC692" s="105"/>
      <c r="AD692" s="105"/>
      <c r="AE692" s="105"/>
      <c r="AF692" s="105"/>
    </row>
    <row r="693" spans="1:32" x14ac:dyDescent="0.25">
      <c r="A693" s="105"/>
      <c r="B693" s="105"/>
      <c r="C693" s="105"/>
      <c r="D693" s="105"/>
      <c r="E693" s="105"/>
      <c r="F693" s="105"/>
      <c r="G693" s="105"/>
      <c r="H693" s="105"/>
      <c r="I693" s="105"/>
      <c r="J693" s="105"/>
      <c r="K693" s="105"/>
      <c r="L693" s="105"/>
      <c r="M693" s="105"/>
      <c r="N693" s="105"/>
      <c r="O693" s="105"/>
      <c r="P693" s="105"/>
      <c r="Q693" s="105"/>
      <c r="R693" s="105"/>
      <c r="S693" s="105"/>
      <c r="T693" s="105"/>
      <c r="U693" s="105"/>
      <c r="V693" s="105"/>
      <c r="W693" s="105"/>
      <c r="X693" s="105"/>
      <c r="Y693" s="105"/>
      <c r="Z693" s="105"/>
      <c r="AA693" s="105"/>
      <c r="AB693" s="105"/>
      <c r="AC693" s="105"/>
      <c r="AD693" s="105"/>
      <c r="AE693" s="105"/>
      <c r="AF693" s="105"/>
    </row>
    <row r="694" spans="1:32" x14ac:dyDescent="0.25">
      <c r="A694" s="105"/>
      <c r="B694" s="105"/>
      <c r="C694" s="105"/>
      <c r="D694" s="105"/>
      <c r="E694" s="105"/>
      <c r="F694" s="105"/>
      <c r="G694" s="105"/>
      <c r="H694" s="105"/>
      <c r="I694" s="105"/>
      <c r="J694" s="105"/>
      <c r="K694" s="105"/>
      <c r="L694" s="105"/>
      <c r="M694" s="105"/>
      <c r="N694" s="105"/>
      <c r="O694" s="105"/>
      <c r="P694" s="105"/>
      <c r="Q694" s="105"/>
      <c r="R694" s="105"/>
      <c r="S694" s="105"/>
      <c r="T694" s="105"/>
      <c r="U694" s="105"/>
      <c r="V694" s="105"/>
      <c r="W694" s="105"/>
      <c r="X694" s="105"/>
      <c r="Y694" s="105"/>
      <c r="Z694" s="105"/>
      <c r="AA694" s="105"/>
      <c r="AB694" s="105"/>
      <c r="AC694" s="105"/>
      <c r="AD694" s="105"/>
      <c r="AE694" s="105"/>
      <c r="AF694" s="105"/>
    </row>
    <row r="695" spans="1:32" x14ac:dyDescent="0.25">
      <c r="A695" s="105"/>
      <c r="B695" s="105"/>
      <c r="C695" s="105"/>
      <c r="D695" s="105"/>
      <c r="E695" s="105"/>
      <c r="F695" s="105"/>
      <c r="G695" s="105"/>
      <c r="H695" s="105"/>
      <c r="I695" s="105"/>
      <c r="J695" s="105"/>
      <c r="K695" s="105"/>
      <c r="L695" s="105"/>
      <c r="M695" s="105"/>
      <c r="N695" s="105"/>
      <c r="O695" s="105"/>
      <c r="P695" s="105"/>
      <c r="Q695" s="105"/>
      <c r="R695" s="105"/>
      <c r="S695" s="105"/>
      <c r="T695" s="105"/>
      <c r="U695" s="105"/>
      <c r="V695" s="105"/>
      <c r="W695" s="105"/>
      <c r="X695" s="105"/>
      <c r="Y695" s="105"/>
      <c r="Z695" s="105"/>
      <c r="AA695" s="105"/>
      <c r="AB695" s="105"/>
      <c r="AC695" s="105"/>
      <c r="AD695" s="105"/>
      <c r="AE695" s="105"/>
      <c r="AF695" s="105"/>
    </row>
    <row r="696" spans="1:32" x14ac:dyDescent="0.25">
      <c r="A696" s="105"/>
      <c r="B696" s="105"/>
      <c r="C696" s="105"/>
      <c r="D696" s="105"/>
      <c r="E696" s="105"/>
      <c r="F696" s="105"/>
      <c r="G696" s="105"/>
      <c r="H696" s="105"/>
      <c r="I696" s="105"/>
      <c r="J696" s="105"/>
      <c r="K696" s="105"/>
      <c r="L696" s="105"/>
      <c r="M696" s="105"/>
      <c r="N696" s="105"/>
      <c r="O696" s="105"/>
      <c r="P696" s="105"/>
      <c r="Q696" s="105"/>
      <c r="R696" s="105"/>
      <c r="S696" s="105"/>
      <c r="T696" s="105"/>
      <c r="U696" s="105"/>
      <c r="V696" s="105"/>
      <c r="W696" s="105"/>
      <c r="X696" s="105"/>
      <c r="Y696" s="105"/>
      <c r="Z696" s="105"/>
      <c r="AA696" s="105"/>
      <c r="AB696" s="105"/>
      <c r="AC696" s="105"/>
      <c r="AD696" s="105"/>
      <c r="AE696" s="105"/>
      <c r="AF696" s="105"/>
    </row>
    <row r="697" spans="1:32" x14ac:dyDescent="0.25">
      <c r="A697" s="105"/>
      <c r="B697" s="105"/>
      <c r="C697" s="105"/>
      <c r="D697" s="105"/>
      <c r="E697" s="105"/>
      <c r="F697" s="105"/>
      <c r="G697" s="105"/>
      <c r="H697" s="105"/>
      <c r="I697" s="105"/>
      <c r="J697" s="105"/>
      <c r="K697" s="105"/>
      <c r="L697" s="105"/>
      <c r="M697" s="105"/>
      <c r="N697" s="105"/>
      <c r="O697" s="105"/>
      <c r="P697" s="105"/>
      <c r="Q697" s="105"/>
      <c r="R697" s="105"/>
      <c r="S697" s="105"/>
      <c r="T697" s="105"/>
      <c r="U697" s="105"/>
      <c r="V697" s="105"/>
      <c r="W697" s="105"/>
      <c r="X697" s="105"/>
      <c r="Y697" s="105"/>
      <c r="Z697" s="105"/>
      <c r="AA697" s="105"/>
      <c r="AB697" s="105"/>
      <c r="AC697" s="105"/>
      <c r="AD697" s="105"/>
      <c r="AE697" s="105"/>
      <c r="AF697" s="105"/>
    </row>
    <row r="698" spans="1:32" x14ac:dyDescent="0.25">
      <c r="A698" s="105"/>
      <c r="B698" s="105"/>
      <c r="C698" s="105"/>
      <c r="D698" s="105"/>
      <c r="E698" s="105"/>
      <c r="F698" s="105"/>
      <c r="G698" s="105"/>
      <c r="H698" s="105"/>
      <c r="I698" s="105"/>
      <c r="J698" s="105"/>
      <c r="K698" s="105"/>
      <c r="L698" s="105"/>
      <c r="M698" s="105"/>
      <c r="N698" s="105"/>
      <c r="O698" s="105"/>
      <c r="P698" s="105"/>
      <c r="Q698" s="105"/>
      <c r="R698" s="105"/>
      <c r="S698" s="105"/>
      <c r="T698" s="105"/>
      <c r="U698" s="105"/>
      <c r="V698" s="105"/>
      <c r="W698" s="105"/>
      <c r="X698" s="105"/>
      <c r="Y698" s="105"/>
      <c r="Z698" s="105"/>
      <c r="AA698" s="105"/>
      <c r="AB698" s="105"/>
      <c r="AC698" s="105"/>
      <c r="AD698" s="105"/>
      <c r="AE698" s="105"/>
      <c r="AF698" s="105"/>
    </row>
    <row r="699" spans="1:32" x14ac:dyDescent="0.25">
      <c r="A699" s="105"/>
      <c r="B699" s="105"/>
      <c r="C699" s="105"/>
      <c r="D699" s="105"/>
      <c r="E699" s="105"/>
      <c r="F699" s="105"/>
      <c r="G699" s="105"/>
      <c r="H699" s="105"/>
      <c r="I699" s="105"/>
      <c r="J699" s="105"/>
      <c r="K699" s="105"/>
      <c r="L699" s="105"/>
      <c r="M699" s="105"/>
      <c r="N699" s="105"/>
      <c r="O699" s="105"/>
      <c r="P699" s="105"/>
      <c r="Q699" s="105"/>
      <c r="R699" s="105"/>
      <c r="S699" s="105"/>
      <c r="T699" s="105"/>
      <c r="U699" s="105"/>
      <c r="V699" s="105"/>
      <c r="W699" s="105"/>
      <c r="X699" s="105"/>
      <c r="Y699" s="105"/>
      <c r="Z699" s="105"/>
      <c r="AA699" s="105"/>
      <c r="AB699" s="105"/>
      <c r="AC699" s="105"/>
      <c r="AD699" s="105"/>
      <c r="AE699" s="105"/>
      <c r="AF699" s="105"/>
    </row>
    <row r="700" spans="1:32" x14ac:dyDescent="0.25">
      <c r="A700" s="105"/>
      <c r="B700" s="105"/>
      <c r="C700" s="105"/>
      <c r="D700" s="105"/>
      <c r="E700" s="105"/>
      <c r="F700" s="105"/>
      <c r="G700" s="105"/>
      <c r="H700" s="105"/>
      <c r="I700" s="105"/>
      <c r="J700" s="105"/>
      <c r="K700" s="105"/>
      <c r="L700" s="105"/>
      <c r="M700" s="105"/>
      <c r="N700" s="105"/>
      <c r="O700" s="105"/>
      <c r="P700" s="105"/>
      <c r="Q700" s="105"/>
      <c r="R700" s="105"/>
      <c r="S700" s="105"/>
      <c r="T700" s="105"/>
      <c r="U700" s="105"/>
      <c r="V700" s="105"/>
      <c r="W700" s="105"/>
      <c r="X700" s="105"/>
      <c r="Y700" s="105"/>
      <c r="Z700" s="105"/>
      <c r="AA700" s="105"/>
      <c r="AB700" s="105"/>
      <c r="AC700" s="105"/>
      <c r="AD700" s="105"/>
      <c r="AE700" s="105"/>
      <c r="AF700" s="105"/>
    </row>
    <row r="701" spans="1:32" x14ac:dyDescent="0.25">
      <c r="A701" s="105"/>
      <c r="B701" s="105"/>
      <c r="C701" s="105"/>
      <c r="D701" s="105"/>
      <c r="E701" s="105"/>
      <c r="F701" s="105"/>
      <c r="G701" s="105"/>
      <c r="H701" s="105"/>
      <c r="I701" s="105"/>
      <c r="J701" s="105"/>
      <c r="K701" s="105"/>
      <c r="L701" s="105"/>
      <c r="M701" s="105"/>
      <c r="N701" s="105"/>
      <c r="O701" s="105"/>
      <c r="P701" s="105"/>
      <c r="Q701" s="105"/>
      <c r="R701" s="105"/>
      <c r="S701" s="105"/>
      <c r="T701" s="105"/>
      <c r="U701" s="105"/>
      <c r="V701" s="105"/>
      <c r="W701" s="105"/>
      <c r="X701" s="105"/>
      <c r="Y701" s="105"/>
      <c r="Z701" s="105"/>
      <c r="AA701" s="105"/>
      <c r="AB701" s="105"/>
      <c r="AC701" s="105"/>
      <c r="AD701" s="105"/>
      <c r="AE701" s="105"/>
      <c r="AF701" s="105"/>
    </row>
    <row r="702" spans="1:32" x14ac:dyDescent="0.25">
      <c r="A702" s="105"/>
      <c r="B702" s="105"/>
      <c r="C702" s="105"/>
      <c r="D702" s="105"/>
      <c r="E702" s="105"/>
      <c r="F702" s="105"/>
      <c r="G702" s="105"/>
      <c r="H702" s="105"/>
      <c r="I702" s="105"/>
      <c r="J702" s="105"/>
      <c r="K702" s="105"/>
      <c r="L702" s="105"/>
      <c r="M702" s="105"/>
      <c r="N702" s="105"/>
      <c r="O702" s="105"/>
      <c r="P702" s="105"/>
      <c r="Q702" s="105"/>
      <c r="R702" s="105"/>
      <c r="S702" s="105"/>
      <c r="T702" s="105"/>
      <c r="U702" s="105"/>
      <c r="V702" s="105"/>
      <c r="W702" s="105"/>
      <c r="X702" s="105"/>
      <c r="Y702" s="105"/>
      <c r="Z702" s="105"/>
      <c r="AA702" s="105"/>
      <c r="AB702" s="105"/>
      <c r="AC702" s="105"/>
      <c r="AD702" s="105"/>
      <c r="AE702" s="105"/>
      <c r="AF702" s="105"/>
    </row>
    <row r="703" spans="1:32" x14ac:dyDescent="0.25">
      <c r="A703" s="105"/>
      <c r="B703" s="105"/>
      <c r="C703" s="105"/>
      <c r="D703" s="105"/>
      <c r="E703" s="105"/>
      <c r="F703" s="105"/>
      <c r="G703" s="105"/>
      <c r="H703" s="105"/>
      <c r="I703" s="105"/>
      <c r="J703" s="105"/>
      <c r="K703" s="105"/>
      <c r="L703" s="105"/>
      <c r="M703" s="105"/>
      <c r="N703" s="105"/>
      <c r="O703" s="105"/>
      <c r="P703" s="105"/>
      <c r="Q703" s="105"/>
      <c r="R703" s="105"/>
      <c r="S703" s="105"/>
      <c r="T703" s="105"/>
      <c r="U703" s="105"/>
      <c r="V703" s="105"/>
      <c r="W703" s="105"/>
      <c r="X703" s="105"/>
      <c r="Y703" s="105"/>
      <c r="Z703" s="105"/>
      <c r="AA703" s="105"/>
      <c r="AB703" s="105"/>
      <c r="AC703" s="105"/>
      <c r="AD703" s="105"/>
      <c r="AE703" s="105"/>
      <c r="AF703" s="105"/>
    </row>
    <row r="704" spans="1:32" x14ac:dyDescent="0.25">
      <c r="A704" s="105"/>
      <c r="B704" s="105"/>
      <c r="C704" s="105"/>
      <c r="D704" s="105"/>
      <c r="E704" s="105"/>
      <c r="F704" s="105"/>
      <c r="G704" s="105"/>
      <c r="H704" s="105"/>
      <c r="I704" s="105"/>
      <c r="J704" s="105"/>
      <c r="K704" s="105"/>
      <c r="L704" s="105"/>
      <c r="M704" s="105"/>
      <c r="N704" s="105"/>
      <c r="O704" s="105"/>
      <c r="P704" s="105"/>
      <c r="Q704" s="105"/>
      <c r="R704" s="105"/>
      <c r="S704" s="105"/>
      <c r="T704" s="105"/>
      <c r="U704" s="105"/>
      <c r="V704" s="105"/>
      <c r="W704" s="105"/>
      <c r="X704" s="105"/>
      <c r="Y704" s="105"/>
      <c r="Z704" s="105"/>
      <c r="AA704" s="105"/>
      <c r="AB704" s="105"/>
      <c r="AC704" s="105"/>
      <c r="AD704" s="105"/>
      <c r="AE704" s="105"/>
      <c r="AF704" s="105"/>
    </row>
    <row r="705" spans="1:32" x14ac:dyDescent="0.25">
      <c r="A705" s="105"/>
      <c r="B705" s="105"/>
      <c r="C705" s="105"/>
      <c r="D705" s="105"/>
      <c r="E705" s="105"/>
      <c r="F705" s="105"/>
      <c r="G705" s="105"/>
      <c r="H705" s="105"/>
      <c r="I705" s="105"/>
      <c r="J705" s="105"/>
      <c r="K705" s="105"/>
      <c r="L705" s="105"/>
      <c r="M705" s="105"/>
      <c r="N705" s="105"/>
      <c r="O705" s="105"/>
      <c r="P705" s="105"/>
      <c r="Q705" s="105"/>
      <c r="R705" s="105"/>
      <c r="S705" s="105"/>
      <c r="T705" s="105"/>
      <c r="U705" s="105"/>
      <c r="V705" s="105"/>
      <c r="W705" s="105"/>
      <c r="X705" s="105"/>
      <c r="Y705" s="105"/>
      <c r="Z705" s="105"/>
      <c r="AA705" s="105"/>
      <c r="AB705" s="105"/>
      <c r="AC705" s="105"/>
      <c r="AD705" s="105"/>
      <c r="AE705" s="105"/>
      <c r="AF705" s="105"/>
    </row>
    <row r="706" spans="1:32" x14ac:dyDescent="0.25">
      <c r="A706" s="105"/>
      <c r="B706" s="105"/>
      <c r="C706" s="105"/>
      <c r="D706" s="105"/>
      <c r="E706" s="105"/>
      <c r="F706" s="105"/>
      <c r="G706" s="105"/>
      <c r="H706" s="105"/>
      <c r="I706" s="105"/>
      <c r="J706" s="105"/>
      <c r="K706" s="105"/>
      <c r="L706" s="105"/>
      <c r="M706" s="105"/>
      <c r="N706" s="105"/>
      <c r="O706" s="105"/>
      <c r="P706" s="105"/>
      <c r="Q706" s="105"/>
      <c r="R706" s="105"/>
      <c r="S706" s="105"/>
      <c r="T706" s="105"/>
      <c r="U706" s="105"/>
      <c r="V706" s="105"/>
      <c r="W706" s="105"/>
      <c r="X706" s="105"/>
      <c r="Y706" s="105"/>
      <c r="Z706" s="105"/>
      <c r="AA706" s="105"/>
      <c r="AB706" s="105"/>
      <c r="AC706" s="105"/>
      <c r="AD706" s="105"/>
      <c r="AE706" s="105"/>
      <c r="AF706" s="105"/>
    </row>
    <row r="707" spans="1:32" x14ac:dyDescent="0.25">
      <c r="A707" s="105"/>
      <c r="B707" s="105"/>
      <c r="C707" s="105"/>
      <c r="D707" s="105"/>
      <c r="E707" s="105"/>
      <c r="F707" s="105"/>
      <c r="G707" s="105"/>
      <c r="H707" s="105"/>
      <c r="I707" s="105"/>
      <c r="J707" s="105"/>
      <c r="K707" s="105"/>
      <c r="L707" s="105"/>
      <c r="M707" s="105"/>
      <c r="N707" s="105"/>
      <c r="O707" s="105"/>
      <c r="P707" s="105"/>
      <c r="Q707" s="105"/>
      <c r="R707" s="105"/>
      <c r="S707" s="105"/>
      <c r="T707" s="105"/>
      <c r="U707" s="105"/>
      <c r="V707" s="105"/>
      <c r="W707" s="105"/>
      <c r="X707" s="105"/>
      <c r="Y707" s="105"/>
      <c r="Z707" s="105"/>
      <c r="AA707" s="105"/>
      <c r="AB707" s="105"/>
      <c r="AC707" s="105"/>
      <c r="AD707" s="105"/>
      <c r="AE707" s="105"/>
      <c r="AF707" s="105"/>
    </row>
    <row r="708" spans="1:32" x14ac:dyDescent="0.25">
      <c r="A708" s="105"/>
      <c r="B708" s="105"/>
      <c r="C708" s="105"/>
      <c r="D708" s="105"/>
      <c r="E708" s="105"/>
      <c r="F708" s="105"/>
      <c r="G708" s="105"/>
      <c r="H708" s="105"/>
      <c r="I708" s="105"/>
      <c r="J708" s="105"/>
      <c r="K708" s="105"/>
      <c r="L708" s="105"/>
      <c r="M708" s="105"/>
      <c r="N708" s="105"/>
      <c r="O708" s="105"/>
      <c r="P708" s="105"/>
      <c r="Q708" s="105"/>
      <c r="R708" s="105"/>
      <c r="S708" s="105"/>
      <c r="T708" s="105"/>
      <c r="U708" s="105"/>
      <c r="V708" s="105"/>
      <c r="W708" s="105"/>
      <c r="X708" s="105"/>
      <c r="Y708" s="105"/>
      <c r="Z708" s="105"/>
      <c r="AA708" s="105"/>
      <c r="AB708" s="105"/>
      <c r="AC708" s="105"/>
      <c r="AD708" s="105"/>
      <c r="AE708" s="105"/>
      <c r="AF708" s="105"/>
    </row>
    <row r="709" spans="1:32" x14ac:dyDescent="0.25">
      <c r="A709" s="105"/>
      <c r="B709" s="105"/>
      <c r="C709" s="105"/>
      <c r="D709" s="105"/>
      <c r="E709" s="105"/>
      <c r="F709" s="105"/>
      <c r="G709" s="105"/>
      <c r="H709" s="105"/>
      <c r="I709" s="105"/>
      <c r="J709" s="105"/>
      <c r="K709" s="105"/>
      <c r="L709" s="105"/>
      <c r="M709" s="105"/>
      <c r="N709" s="105"/>
      <c r="O709" s="105"/>
      <c r="P709" s="105"/>
      <c r="Q709" s="105"/>
      <c r="R709" s="105"/>
      <c r="S709" s="105"/>
      <c r="T709" s="105"/>
      <c r="U709" s="105"/>
      <c r="V709" s="105"/>
      <c r="W709" s="105"/>
      <c r="X709" s="105"/>
      <c r="Y709" s="105"/>
      <c r="Z709" s="105"/>
      <c r="AA709" s="105"/>
      <c r="AB709" s="105"/>
      <c r="AC709" s="105"/>
      <c r="AD709" s="105"/>
      <c r="AE709" s="105"/>
      <c r="AF709" s="105"/>
    </row>
    <row r="710" spans="1:32" x14ac:dyDescent="0.25">
      <c r="A710" s="105"/>
      <c r="B710" s="105"/>
      <c r="C710" s="105"/>
      <c r="D710" s="105"/>
      <c r="E710" s="105"/>
      <c r="F710" s="105"/>
      <c r="G710" s="105"/>
      <c r="H710" s="105"/>
      <c r="I710" s="105"/>
      <c r="J710" s="105"/>
      <c r="K710" s="105"/>
      <c r="L710" s="105"/>
      <c r="M710" s="105"/>
      <c r="N710" s="105"/>
      <c r="O710" s="105"/>
      <c r="P710" s="105"/>
      <c r="Q710" s="105"/>
      <c r="R710" s="105"/>
      <c r="S710" s="105"/>
      <c r="T710" s="105"/>
      <c r="U710" s="105"/>
      <c r="V710" s="105"/>
      <c r="W710" s="105"/>
      <c r="X710" s="105"/>
      <c r="Y710" s="105"/>
      <c r="Z710" s="105"/>
      <c r="AA710" s="105"/>
      <c r="AB710" s="105"/>
      <c r="AC710" s="105"/>
      <c r="AD710" s="105"/>
      <c r="AE710" s="105"/>
      <c r="AF710" s="105"/>
    </row>
    <row r="711" spans="1:32" x14ac:dyDescent="0.25">
      <c r="A711" s="105"/>
      <c r="B711" s="105"/>
      <c r="C711" s="105"/>
      <c r="D711" s="105"/>
      <c r="E711" s="105"/>
      <c r="F711" s="105"/>
      <c r="G711" s="105"/>
      <c r="H711" s="105"/>
      <c r="I711" s="105"/>
      <c r="J711" s="105"/>
      <c r="K711" s="105"/>
      <c r="L711" s="105"/>
      <c r="M711" s="105"/>
      <c r="N711" s="105"/>
      <c r="O711" s="105"/>
      <c r="P711" s="105"/>
      <c r="Q711" s="105"/>
      <c r="R711" s="105"/>
      <c r="S711" s="105"/>
      <c r="T711" s="105"/>
      <c r="U711" s="105"/>
      <c r="V711" s="105"/>
      <c r="W711" s="105"/>
      <c r="X711" s="105"/>
      <c r="Y711" s="105"/>
      <c r="Z711" s="105"/>
      <c r="AA711" s="105"/>
      <c r="AB711" s="105"/>
      <c r="AC711" s="105"/>
      <c r="AD711" s="105"/>
      <c r="AE711" s="105"/>
      <c r="AF711" s="105"/>
    </row>
    <row r="712" spans="1:32" x14ac:dyDescent="0.25">
      <c r="A712" s="105"/>
      <c r="B712" s="105"/>
      <c r="C712" s="105"/>
      <c r="D712" s="105"/>
      <c r="E712" s="105"/>
      <c r="F712" s="105"/>
      <c r="G712" s="105"/>
      <c r="H712" s="105"/>
      <c r="I712" s="105"/>
      <c r="J712" s="105"/>
      <c r="K712" s="105"/>
      <c r="L712" s="105"/>
      <c r="M712" s="105"/>
      <c r="N712" s="105"/>
      <c r="O712" s="105"/>
      <c r="P712" s="105"/>
      <c r="Q712" s="105"/>
      <c r="R712" s="105"/>
      <c r="S712" s="105"/>
      <c r="T712" s="105"/>
      <c r="U712" s="105"/>
      <c r="V712" s="105"/>
      <c r="W712" s="105"/>
      <c r="X712" s="105"/>
      <c r="Y712" s="105"/>
      <c r="Z712" s="105"/>
      <c r="AA712" s="105"/>
      <c r="AB712" s="105"/>
      <c r="AC712" s="105"/>
      <c r="AD712" s="105"/>
      <c r="AE712" s="105"/>
      <c r="AF712" s="105"/>
    </row>
    <row r="713" spans="1:32" x14ac:dyDescent="0.25">
      <c r="A713" s="105"/>
      <c r="B713" s="105"/>
      <c r="C713" s="105"/>
      <c r="D713" s="105"/>
      <c r="E713" s="105"/>
      <c r="F713" s="105"/>
      <c r="G713" s="105"/>
      <c r="H713" s="105"/>
      <c r="I713" s="105"/>
      <c r="J713" s="105"/>
      <c r="K713" s="105"/>
      <c r="L713" s="105"/>
      <c r="M713" s="105"/>
      <c r="N713" s="105"/>
      <c r="O713" s="105"/>
      <c r="P713" s="105"/>
      <c r="Q713" s="105"/>
      <c r="R713" s="105"/>
      <c r="S713" s="105"/>
      <c r="T713" s="105"/>
      <c r="U713" s="105"/>
      <c r="V713" s="105"/>
      <c r="W713" s="105"/>
      <c r="X713" s="105"/>
      <c r="Y713" s="105"/>
      <c r="Z713" s="105"/>
      <c r="AA713" s="105"/>
      <c r="AB713" s="105"/>
      <c r="AC713" s="105"/>
      <c r="AD713" s="105"/>
      <c r="AE713" s="105"/>
      <c r="AF713" s="105"/>
    </row>
    <row r="714" spans="1:32" x14ac:dyDescent="0.25">
      <c r="A714" s="105"/>
      <c r="B714" s="105"/>
      <c r="C714" s="105"/>
      <c r="D714" s="105"/>
      <c r="E714" s="105"/>
      <c r="F714" s="105"/>
      <c r="G714" s="105"/>
      <c r="H714" s="105"/>
      <c r="I714" s="105"/>
      <c r="J714" s="105"/>
      <c r="K714" s="105"/>
      <c r="L714" s="105"/>
      <c r="M714" s="105"/>
      <c r="N714" s="105"/>
      <c r="O714" s="105"/>
      <c r="P714" s="105"/>
      <c r="Q714" s="105"/>
      <c r="R714" s="105"/>
      <c r="S714" s="105"/>
      <c r="T714" s="105"/>
      <c r="U714" s="105"/>
      <c r="V714" s="105"/>
      <c r="W714" s="105"/>
      <c r="X714" s="105"/>
      <c r="Y714" s="105"/>
      <c r="Z714" s="105"/>
      <c r="AA714" s="105"/>
      <c r="AB714" s="105"/>
      <c r="AC714" s="105"/>
      <c r="AD714" s="105"/>
      <c r="AE714" s="105"/>
      <c r="AF714" s="105"/>
    </row>
    <row r="715" spans="1:32" x14ac:dyDescent="0.25">
      <c r="A715" s="105"/>
      <c r="B715" s="105"/>
      <c r="C715" s="105"/>
      <c r="D715" s="105"/>
      <c r="E715" s="105"/>
      <c r="F715" s="105"/>
      <c r="G715" s="105"/>
      <c r="H715" s="105"/>
      <c r="I715" s="105"/>
      <c r="J715" s="105"/>
      <c r="K715" s="105"/>
      <c r="L715" s="105"/>
      <c r="M715" s="105"/>
      <c r="N715" s="105"/>
      <c r="O715" s="105"/>
      <c r="P715" s="105"/>
      <c r="Q715" s="105"/>
      <c r="R715" s="105"/>
      <c r="S715" s="105"/>
      <c r="T715" s="105"/>
      <c r="U715" s="105"/>
      <c r="V715" s="105"/>
      <c r="W715" s="105"/>
      <c r="X715" s="105"/>
      <c r="Y715" s="105"/>
      <c r="Z715" s="105"/>
      <c r="AA715" s="105"/>
      <c r="AB715" s="105"/>
      <c r="AC715" s="105"/>
      <c r="AD715" s="105"/>
      <c r="AE715" s="105"/>
      <c r="AF715" s="105"/>
    </row>
    <row r="716" spans="1:32" x14ac:dyDescent="0.25">
      <c r="A716" s="105"/>
      <c r="B716" s="105"/>
      <c r="C716" s="105"/>
      <c r="D716" s="105"/>
      <c r="E716" s="105"/>
      <c r="F716" s="105"/>
      <c r="G716" s="105"/>
      <c r="H716" s="105"/>
      <c r="I716" s="105"/>
      <c r="J716" s="105"/>
      <c r="K716" s="105"/>
      <c r="L716" s="105"/>
      <c r="M716" s="105"/>
      <c r="N716" s="105"/>
      <c r="O716" s="105"/>
      <c r="P716" s="105"/>
      <c r="Q716" s="105"/>
      <c r="R716" s="105"/>
      <c r="S716" s="105"/>
      <c r="T716" s="105"/>
      <c r="U716" s="105"/>
      <c r="V716" s="105"/>
      <c r="W716" s="105"/>
      <c r="X716" s="105"/>
      <c r="Y716" s="105"/>
      <c r="Z716" s="105"/>
      <c r="AA716" s="105"/>
      <c r="AB716" s="105"/>
      <c r="AC716" s="105"/>
      <c r="AD716" s="105"/>
      <c r="AE716" s="105"/>
      <c r="AF716" s="105"/>
    </row>
    <row r="717" spans="1:32" x14ac:dyDescent="0.25">
      <c r="A717" s="105"/>
      <c r="B717" s="105"/>
      <c r="C717" s="105"/>
      <c r="D717" s="105"/>
      <c r="E717" s="105"/>
      <c r="F717" s="105"/>
      <c r="G717" s="105"/>
      <c r="H717" s="105"/>
      <c r="I717" s="105"/>
      <c r="J717" s="105"/>
      <c r="K717" s="105"/>
      <c r="L717" s="105"/>
      <c r="M717" s="105"/>
      <c r="N717" s="105"/>
      <c r="O717" s="105"/>
      <c r="P717" s="105"/>
      <c r="Q717" s="105"/>
      <c r="R717" s="105"/>
      <c r="S717" s="105"/>
      <c r="T717" s="105"/>
      <c r="U717" s="105"/>
      <c r="V717" s="105"/>
      <c r="W717" s="105"/>
      <c r="X717" s="105"/>
      <c r="Y717" s="105"/>
      <c r="Z717" s="105"/>
      <c r="AA717" s="105"/>
      <c r="AB717" s="105"/>
      <c r="AC717" s="105"/>
      <c r="AD717" s="105"/>
      <c r="AE717" s="105"/>
      <c r="AF717" s="105"/>
    </row>
    <row r="718" spans="1:32" x14ac:dyDescent="0.25">
      <c r="A718" s="105"/>
      <c r="B718" s="105"/>
      <c r="C718" s="105"/>
      <c r="D718" s="105"/>
      <c r="E718" s="105"/>
      <c r="F718" s="105"/>
      <c r="G718" s="105"/>
      <c r="H718" s="105"/>
      <c r="I718" s="105"/>
      <c r="J718" s="105"/>
      <c r="K718" s="105"/>
      <c r="L718" s="105"/>
      <c r="M718" s="105"/>
      <c r="N718" s="105"/>
      <c r="O718" s="105"/>
      <c r="P718" s="105"/>
      <c r="Q718" s="105"/>
      <c r="R718" s="105"/>
      <c r="S718" s="105"/>
      <c r="T718" s="105"/>
      <c r="U718" s="105"/>
      <c r="V718" s="105"/>
      <c r="W718" s="105"/>
      <c r="X718" s="105"/>
      <c r="Y718" s="105"/>
      <c r="Z718" s="105"/>
      <c r="AA718" s="105"/>
      <c r="AB718" s="105"/>
      <c r="AC718" s="105"/>
      <c r="AD718" s="105"/>
      <c r="AE718" s="105"/>
      <c r="AF718" s="105"/>
    </row>
    <row r="719" spans="1:32" x14ac:dyDescent="0.25">
      <c r="A719" s="105"/>
      <c r="B719" s="105"/>
      <c r="C719" s="105"/>
      <c r="D719" s="105"/>
      <c r="E719" s="105"/>
      <c r="F719" s="105"/>
      <c r="G719" s="105"/>
      <c r="H719" s="105"/>
      <c r="I719" s="105"/>
      <c r="J719" s="105"/>
      <c r="K719" s="105"/>
      <c r="L719" s="105"/>
      <c r="M719" s="105"/>
      <c r="N719" s="105"/>
      <c r="O719" s="105"/>
      <c r="P719" s="105"/>
      <c r="Q719" s="105"/>
      <c r="R719" s="105"/>
      <c r="S719" s="105"/>
      <c r="T719" s="105"/>
      <c r="U719" s="105"/>
      <c r="V719" s="105"/>
      <c r="W719" s="105"/>
      <c r="X719" s="105"/>
      <c r="Y719" s="105"/>
      <c r="Z719" s="105"/>
      <c r="AA719" s="105"/>
      <c r="AB719" s="105"/>
      <c r="AC719" s="105"/>
      <c r="AD719" s="105"/>
      <c r="AE719" s="105"/>
      <c r="AF719" s="105"/>
    </row>
    <row r="720" spans="1:32" x14ac:dyDescent="0.25">
      <c r="A720" s="105"/>
      <c r="B720" s="105"/>
      <c r="C720" s="105"/>
      <c r="D720" s="105"/>
      <c r="E720" s="105"/>
      <c r="F720" s="105"/>
      <c r="G720" s="105"/>
      <c r="H720" s="105"/>
      <c r="I720" s="105"/>
      <c r="J720" s="105"/>
      <c r="K720" s="105"/>
      <c r="L720" s="105"/>
      <c r="M720" s="105"/>
      <c r="N720" s="105"/>
      <c r="O720" s="105"/>
      <c r="P720" s="105"/>
      <c r="Q720" s="105"/>
      <c r="R720" s="105"/>
      <c r="S720" s="105"/>
      <c r="T720" s="105"/>
      <c r="U720" s="105"/>
      <c r="V720" s="105"/>
      <c r="W720" s="105"/>
      <c r="X720" s="105"/>
      <c r="Y720" s="105"/>
      <c r="Z720" s="105"/>
      <c r="AA720" s="105"/>
      <c r="AB720" s="105"/>
      <c r="AC720" s="105"/>
      <c r="AD720" s="105"/>
      <c r="AE720" s="105"/>
      <c r="AF720" s="105"/>
    </row>
    <row r="721" spans="1:32" x14ac:dyDescent="0.25">
      <c r="A721" s="105"/>
      <c r="B721" s="105"/>
      <c r="C721" s="105"/>
      <c r="D721" s="105"/>
      <c r="E721" s="105"/>
      <c r="F721" s="105"/>
      <c r="G721" s="105"/>
      <c r="H721" s="105"/>
      <c r="I721" s="105"/>
      <c r="J721" s="105"/>
      <c r="K721" s="105"/>
      <c r="L721" s="105"/>
      <c r="M721" s="105"/>
      <c r="N721" s="105"/>
      <c r="O721" s="105"/>
      <c r="P721" s="105"/>
      <c r="Q721" s="105"/>
      <c r="R721" s="105"/>
      <c r="S721" s="105"/>
      <c r="T721" s="105"/>
      <c r="U721" s="105"/>
      <c r="V721" s="105"/>
      <c r="W721" s="105"/>
      <c r="X721" s="105"/>
      <c r="Y721" s="105"/>
      <c r="Z721" s="105"/>
      <c r="AA721" s="105"/>
      <c r="AB721" s="105"/>
      <c r="AC721" s="105"/>
      <c r="AD721" s="105"/>
      <c r="AE721" s="105"/>
      <c r="AF721" s="105"/>
    </row>
    <row r="722" spans="1:32" x14ac:dyDescent="0.25">
      <c r="A722" s="105"/>
      <c r="B722" s="105"/>
      <c r="C722" s="105"/>
      <c r="D722" s="105"/>
      <c r="E722" s="105"/>
      <c r="F722" s="105"/>
      <c r="G722" s="105"/>
      <c r="H722" s="105"/>
      <c r="I722" s="105"/>
      <c r="J722" s="105"/>
      <c r="K722" s="105"/>
      <c r="L722" s="105"/>
      <c r="M722" s="105"/>
      <c r="N722" s="105"/>
      <c r="O722" s="105"/>
      <c r="P722" s="105"/>
      <c r="Q722" s="105"/>
      <c r="R722" s="105"/>
      <c r="S722" s="105"/>
      <c r="T722" s="105"/>
      <c r="U722" s="105"/>
      <c r="V722" s="105"/>
      <c r="W722" s="105"/>
      <c r="X722" s="105"/>
      <c r="Y722" s="105"/>
      <c r="Z722" s="105"/>
      <c r="AA722" s="105"/>
      <c r="AB722" s="105"/>
      <c r="AC722" s="105"/>
      <c r="AD722" s="105"/>
      <c r="AE722" s="105"/>
      <c r="AF722" s="105"/>
    </row>
    <row r="723" spans="1:32" x14ac:dyDescent="0.25">
      <c r="A723" s="105"/>
      <c r="B723" s="105"/>
      <c r="C723" s="105"/>
      <c r="D723" s="105"/>
      <c r="E723" s="105"/>
      <c r="F723" s="105"/>
      <c r="G723" s="105"/>
      <c r="H723" s="105"/>
      <c r="I723" s="105"/>
      <c r="J723" s="105"/>
      <c r="K723" s="105"/>
      <c r="L723" s="105"/>
      <c r="M723" s="105"/>
      <c r="N723" s="105"/>
      <c r="O723" s="105"/>
      <c r="P723" s="105"/>
      <c r="Q723" s="105"/>
      <c r="R723" s="105"/>
      <c r="S723" s="105"/>
      <c r="T723" s="105"/>
      <c r="U723" s="105"/>
      <c r="V723" s="105"/>
      <c r="W723" s="105"/>
      <c r="X723" s="105"/>
      <c r="Y723" s="105"/>
      <c r="Z723" s="105"/>
      <c r="AA723" s="105"/>
      <c r="AB723" s="105"/>
      <c r="AC723" s="105"/>
      <c r="AD723" s="105"/>
      <c r="AE723" s="105"/>
      <c r="AF723" s="105"/>
    </row>
    <row r="724" spans="1:32" x14ac:dyDescent="0.25">
      <c r="A724" s="105"/>
      <c r="B724" s="105"/>
      <c r="C724" s="105"/>
      <c r="D724" s="105"/>
      <c r="E724" s="105"/>
      <c r="F724" s="105"/>
      <c r="G724" s="105"/>
      <c r="H724" s="105"/>
      <c r="I724" s="105"/>
      <c r="J724" s="105"/>
      <c r="K724" s="105"/>
      <c r="L724" s="105"/>
      <c r="M724" s="105"/>
      <c r="N724" s="105"/>
      <c r="O724" s="105"/>
      <c r="P724" s="105"/>
      <c r="Q724" s="105"/>
      <c r="R724" s="105"/>
      <c r="S724" s="105"/>
      <c r="T724" s="105"/>
      <c r="U724" s="105"/>
      <c r="V724" s="105"/>
      <c r="W724" s="105"/>
      <c r="X724" s="105"/>
      <c r="Y724" s="105"/>
      <c r="Z724" s="105"/>
      <c r="AA724" s="105"/>
      <c r="AB724" s="105"/>
      <c r="AC724" s="105"/>
      <c r="AD724" s="105"/>
      <c r="AE724" s="105"/>
      <c r="AF724" s="105"/>
    </row>
    <row r="725" spans="1:32" x14ac:dyDescent="0.25">
      <c r="A725" s="105"/>
      <c r="B725" s="105"/>
      <c r="C725" s="105"/>
      <c r="D725" s="105"/>
      <c r="E725" s="105"/>
      <c r="F725" s="105"/>
      <c r="G725" s="105"/>
      <c r="H725" s="105"/>
      <c r="I725" s="105"/>
      <c r="J725" s="105"/>
      <c r="K725" s="105"/>
      <c r="L725" s="105"/>
      <c r="M725" s="105"/>
      <c r="N725" s="105"/>
      <c r="O725" s="105"/>
      <c r="P725" s="105"/>
      <c r="Q725" s="105"/>
      <c r="R725" s="105"/>
      <c r="S725" s="105"/>
      <c r="T725" s="105"/>
      <c r="U725" s="105"/>
      <c r="V725" s="105"/>
      <c r="W725" s="105"/>
      <c r="X725" s="105"/>
      <c r="Y725" s="105"/>
      <c r="Z725" s="105"/>
      <c r="AA725" s="105"/>
      <c r="AB725" s="105"/>
      <c r="AC725" s="105"/>
      <c r="AD725" s="105"/>
      <c r="AE725" s="105"/>
      <c r="AF725" s="105"/>
    </row>
    <row r="726" spans="1:32" x14ac:dyDescent="0.25">
      <c r="A726" s="105"/>
      <c r="B726" s="105"/>
      <c r="C726" s="105"/>
      <c r="D726" s="105"/>
      <c r="E726" s="105"/>
      <c r="F726" s="105"/>
      <c r="G726" s="105"/>
      <c r="H726" s="105"/>
      <c r="I726" s="105"/>
      <c r="J726" s="105"/>
      <c r="K726" s="105"/>
      <c r="L726" s="105"/>
      <c r="M726" s="105"/>
      <c r="N726" s="105"/>
      <c r="O726" s="105"/>
      <c r="P726" s="105"/>
      <c r="Q726" s="105"/>
      <c r="R726" s="105"/>
      <c r="S726" s="105"/>
      <c r="T726" s="105"/>
      <c r="U726" s="105"/>
      <c r="V726" s="105"/>
      <c r="W726" s="105"/>
      <c r="X726" s="105"/>
      <c r="Y726" s="105"/>
      <c r="Z726" s="105"/>
      <c r="AA726" s="105"/>
      <c r="AB726" s="105"/>
      <c r="AC726" s="105"/>
      <c r="AD726" s="105"/>
      <c r="AE726" s="105"/>
      <c r="AF726" s="105"/>
    </row>
    <row r="727" spans="1:32" x14ac:dyDescent="0.25">
      <c r="A727" s="105"/>
      <c r="B727" s="105"/>
      <c r="C727" s="105"/>
      <c r="D727" s="105"/>
      <c r="E727" s="105"/>
      <c r="F727" s="105"/>
      <c r="G727" s="105"/>
      <c r="H727" s="105"/>
      <c r="I727" s="105"/>
      <c r="J727" s="105"/>
      <c r="K727" s="105"/>
      <c r="L727" s="105"/>
      <c r="M727" s="105"/>
      <c r="N727" s="105"/>
      <c r="O727" s="105"/>
      <c r="P727" s="105"/>
      <c r="Q727" s="105"/>
      <c r="R727" s="105"/>
      <c r="S727" s="105"/>
      <c r="T727" s="105"/>
      <c r="U727" s="105"/>
      <c r="V727" s="105"/>
      <c r="W727" s="105"/>
      <c r="X727" s="105"/>
      <c r="Y727" s="105"/>
      <c r="Z727" s="105"/>
      <c r="AA727" s="105"/>
      <c r="AB727" s="105"/>
      <c r="AC727" s="105"/>
      <c r="AD727" s="105"/>
      <c r="AE727" s="105"/>
      <c r="AF727" s="105"/>
    </row>
    <row r="728" spans="1:32" x14ac:dyDescent="0.25">
      <c r="A728" s="105"/>
      <c r="B728" s="105"/>
      <c r="C728" s="105"/>
      <c r="D728" s="105"/>
      <c r="E728" s="105"/>
      <c r="F728" s="105"/>
      <c r="G728" s="105"/>
      <c r="H728" s="105"/>
      <c r="I728" s="105"/>
      <c r="J728" s="105"/>
      <c r="K728" s="105"/>
      <c r="L728" s="105"/>
      <c r="M728" s="105"/>
      <c r="N728" s="105"/>
      <c r="O728" s="105"/>
      <c r="P728" s="105"/>
      <c r="Q728" s="105"/>
      <c r="R728" s="105"/>
      <c r="S728" s="105"/>
      <c r="T728" s="105"/>
      <c r="U728" s="105"/>
      <c r="V728" s="105"/>
      <c r="W728" s="105"/>
      <c r="X728" s="105"/>
      <c r="Y728" s="105"/>
      <c r="Z728" s="105"/>
      <c r="AA728" s="105"/>
      <c r="AB728" s="105"/>
      <c r="AC728" s="105"/>
      <c r="AD728" s="105"/>
      <c r="AE728" s="105"/>
      <c r="AF728" s="105"/>
    </row>
    <row r="729" spans="1:32" x14ac:dyDescent="0.25">
      <c r="A729" s="105"/>
      <c r="B729" s="105"/>
      <c r="C729" s="105"/>
      <c r="D729" s="105"/>
      <c r="E729" s="105"/>
      <c r="F729" s="105"/>
      <c r="G729" s="105"/>
      <c r="H729" s="105"/>
      <c r="I729" s="105"/>
      <c r="J729" s="105"/>
      <c r="K729" s="105"/>
      <c r="L729" s="105"/>
      <c r="M729" s="105"/>
      <c r="N729" s="105"/>
      <c r="O729" s="105"/>
      <c r="P729" s="105"/>
      <c r="Q729" s="105"/>
      <c r="R729" s="105"/>
      <c r="S729" s="105"/>
      <c r="T729" s="105"/>
      <c r="U729" s="105"/>
      <c r="V729" s="105"/>
      <c r="W729" s="105"/>
      <c r="X729" s="105"/>
      <c r="Y729" s="105"/>
      <c r="Z729" s="105"/>
      <c r="AA729" s="105"/>
      <c r="AB729" s="105"/>
      <c r="AC729" s="105"/>
      <c r="AD729" s="105"/>
      <c r="AE729" s="105"/>
      <c r="AF729" s="105"/>
    </row>
    <row r="730" spans="1:32" x14ac:dyDescent="0.25">
      <c r="A730" s="105"/>
      <c r="B730" s="105"/>
      <c r="C730" s="105"/>
      <c r="D730" s="105"/>
      <c r="E730" s="105"/>
      <c r="F730" s="105"/>
      <c r="G730" s="105"/>
      <c r="H730" s="105"/>
      <c r="I730" s="105"/>
      <c r="J730" s="105"/>
      <c r="K730" s="105"/>
      <c r="L730" s="105"/>
      <c r="M730" s="105"/>
      <c r="N730" s="105"/>
      <c r="O730" s="105"/>
      <c r="P730" s="105"/>
      <c r="Q730" s="105"/>
      <c r="R730" s="105"/>
      <c r="S730" s="105"/>
      <c r="T730" s="105"/>
      <c r="U730" s="105"/>
      <c r="V730" s="105"/>
      <c r="W730" s="105"/>
      <c r="X730" s="105"/>
      <c r="Y730" s="105"/>
      <c r="Z730" s="105"/>
      <c r="AA730" s="105"/>
      <c r="AB730" s="105"/>
      <c r="AC730" s="105"/>
      <c r="AD730" s="105"/>
      <c r="AE730" s="105"/>
      <c r="AF730" s="105"/>
    </row>
    <row r="731" spans="1:32" x14ac:dyDescent="0.25">
      <c r="A731" s="105"/>
      <c r="B731" s="105"/>
      <c r="C731" s="105"/>
      <c r="D731" s="105"/>
      <c r="E731" s="105"/>
      <c r="F731" s="105"/>
      <c r="G731" s="105"/>
      <c r="H731" s="105"/>
      <c r="I731" s="105"/>
      <c r="J731" s="105"/>
      <c r="K731" s="105"/>
      <c r="L731" s="105"/>
      <c r="M731" s="105"/>
      <c r="N731" s="105"/>
      <c r="O731" s="105"/>
      <c r="P731" s="105"/>
      <c r="Q731" s="105"/>
      <c r="R731" s="105"/>
      <c r="S731" s="105"/>
      <c r="T731" s="105"/>
      <c r="U731" s="105"/>
      <c r="V731" s="105"/>
      <c r="W731" s="105"/>
      <c r="X731" s="105"/>
      <c r="Y731" s="105"/>
      <c r="Z731" s="105"/>
      <c r="AA731" s="105"/>
      <c r="AB731" s="105"/>
      <c r="AC731" s="105"/>
      <c r="AD731" s="105"/>
      <c r="AE731" s="105"/>
      <c r="AF731" s="105"/>
    </row>
    <row r="732" spans="1:32" x14ac:dyDescent="0.25">
      <c r="A732" s="105"/>
      <c r="B732" s="105"/>
      <c r="C732" s="105"/>
      <c r="D732" s="105"/>
      <c r="E732" s="105"/>
      <c r="F732" s="105"/>
      <c r="G732" s="105"/>
      <c r="H732" s="105"/>
      <c r="I732" s="105"/>
      <c r="J732" s="105"/>
      <c r="K732" s="105"/>
      <c r="L732" s="105"/>
      <c r="M732" s="105"/>
      <c r="N732" s="105"/>
      <c r="O732" s="105"/>
      <c r="P732" s="105"/>
      <c r="Q732" s="105"/>
      <c r="R732" s="105"/>
      <c r="S732" s="105"/>
      <c r="T732" s="105"/>
      <c r="U732" s="105"/>
      <c r="V732" s="105"/>
      <c r="W732" s="105"/>
      <c r="X732" s="105"/>
      <c r="Y732" s="105"/>
      <c r="Z732" s="105"/>
      <c r="AA732" s="105"/>
      <c r="AB732" s="105"/>
      <c r="AC732" s="105"/>
      <c r="AD732" s="105"/>
      <c r="AE732" s="105"/>
      <c r="AF732" s="105"/>
    </row>
    <row r="733" spans="1:32" x14ac:dyDescent="0.25">
      <c r="A733" s="105"/>
      <c r="B733" s="105"/>
      <c r="C733" s="105"/>
      <c r="D733" s="105"/>
      <c r="E733" s="105"/>
      <c r="F733" s="105"/>
      <c r="G733" s="105"/>
      <c r="H733" s="105"/>
      <c r="I733" s="105"/>
      <c r="J733" s="105"/>
      <c r="K733" s="105"/>
      <c r="L733" s="105"/>
      <c r="M733" s="105"/>
      <c r="N733" s="105"/>
      <c r="O733" s="105"/>
      <c r="P733" s="105"/>
      <c r="Q733" s="105"/>
      <c r="R733" s="105"/>
      <c r="S733" s="105"/>
      <c r="T733" s="105"/>
      <c r="U733" s="105"/>
      <c r="V733" s="105"/>
      <c r="W733" s="105"/>
      <c r="X733" s="105"/>
      <c r="Y733" s="105"/>
      <c r="Z733" s="105"/>
      <c r="AA733" s="105"/>
      <c r="AB733" s="105"/>
      <c r="AC733" s="105"/>
      <c r="AD733" s="105"/>
      <c r="AE733" s="105"/>
      <c r="AF733" s="105"/>
    </row>
    <row r="734" spans="1:32" x14ac:dyDescent="0.25">
      <c r="A734" s="105"/>
      <c r="B734" s="105"/>
      <c r="C734" s="105"/>
      <c r="D734" s="105"/>
      <c r="E734" s="105"/>
      <c r="F734" s="105"/>
      <c r="G734" s="105"/>
      <c r="H734" s="105"/>
      <c r="I734" s="105"/>
      <c r="J734" s="105"/>
      <c r="K734" s="105"/>
      <c r="L734" s="105"/>
      <c r="M734" s="105"/>
      <c r="N734" s="105"/>
      <c r="O734" s="105"/>
      <c r="P734" s="105"/>
      <c r="Q734" s="105"/>
      <c r="R734" s="105"/>
      <c r="S734" s="105"/>
      <c r="T734" s="105"/>
      <c r="U734" s="105"/>
      <c r="V734" s="105"/>
      <c r="W734" s="105"/>
      <c r="X734" s="105"/>
      <c r="Y734" s="105"/>
      <c r="Z734" s="105"/>
      <c r="AA734" s="105"/>
      <c r="AB734" s="105"/>
      <c r="AC734" s="105"/>
      <c r="AD734" s="105"/>
      <c r="AE734" s="105"/>
      <c r="AF734" s="105"/>
    </row>
    <row r="735" spans="1:32" x14ac:dyDescent="0.25">
      <c r="A735" s="105"/>
      <c r="B735" s="105"/>
      <c r="C735" s="105"/>
      <c r="D735" s="105"/>
      <c r="E735" s="105"/>
      <c r="F735" s="105"/>
      <c r="G735" s="105"/>
      <c r="H735" s="105"/>
      <c r="I735" s="105"/>
      <c r="J735" s="105"/>
      <c r="K735" s="105"/>
      <c r="L735" s="105"/>
      <c r="M735" s="105"/>
      <c r="N735" s="105"/>
      <c r="O735" s="105"/>
      <c r="P735" s="105"/>
      <c r="Q735" s="105"/>
      <c r="R735" s="105"/>
      <c r="S735" s="105"/>
      <c r="T735" s="105"/>
      <c r="U735" s="105"/>
      <c r="V735" s="105"/>
      <c r="W735" s="105"/>
      <c r="X735" s="105"/>
      <c r="Y735" s="105"/>
      <c r="Z735" s="105"/>
      <c r="AA735" s="105"/>
      <c r="AB735" s="105"/>
      <c r="AC735" s="105"/>
      <c r="AD735" s="105"/>
      <c r="AE735" s="105"/>
      <c r="AF735" s="105"/>
    </row>
    <row r="736" spans="1:32" x14ac:dyDescent="0.25">
      <c r="A736" s="105"/>
      <c r="B736" s="105"/>
      <c r="C736" s="105"/>
      <c r="D736" s="105"/>
      <c r="E736" s="105"/>
      <c r="F736" s="105"/>
      <c r="G736" s="105"/>
      <c r="H736" s="105"/>
      <c r="I736" s="105"/>
      <c r="J736" s="105"/>
      <c r="K736" s="105"/>
      <c r="L736" s="105"/>
      <c r="M736" s="105"/>
      <c r="N736" s="105"/>
      <c r="O736" s="105"/>
      <c r="P736" s="105"/>
      <c r="Q736" s="105"/>
      <c r="R736" s="105"/>
      <c r="S736" s="105"/>
      <c r="T736" s="105"/>
      <c r="U736" s="105"/>
      <c r="V736" s="105"/>
      <c r="W736" s="105"/>
      <c r="X736" s="105"/>
      <c r="Y736" s="105"/>
      <c r="Z736" s="105"/>
      <c r="AA736" s="105"/>
      <c r="AB736" s="105"/>
      <c r="AC736" s="105"/>
      <c r="AD736" s="105"/>
      <c r="AE736" s="105"/>
      <c r="AF736" s="105"/>
    </row>
    <row r="737" spans="1:32" x14ac:dyDescent="0.25">
      <c r="A737" s="105"/>
      <c r="B737" s="105"/>
      <c r="C737" s="105"/>
      <c r="D737" s="105"/>
      <c r="E737" s="105"/>
      <c r="F737" s="105"/>
      <c r="G737" s="105"/>
      <c r="H737" s="105"/>
      <c r="I737" s="105"/>
      <c r="J737" s="105"/>
      <c r="K737" s="105"/>
      <c r="L737" s="105"/>
      <c r="M737" s="105"/>
      <c r="N737" s="105"/>
      <c r="O737" s="105"/>
      <c r="P737" s="105"/>
      <c r="Q737" s="105"/>
      <c r="R737" s="105"/>
      <c r="S737" s="105"/>
      <c r="T737" s="105"/>
      <c r="U737" s="105"/>
      <c r="V737" s="105"/>
      <c r="W737" s="105"/>
      <c r="X737" s="105"/>
      <c r="Y737" s="105"/>
      <c r="Z737" s="105"/>
      <c r="AA737" s="105"/>
      <c r="AB737" s="105"/>
      <c r="AC737" s="105"/>
      <c r="AD737" s="105"/>
      <c r="AE737" s="105"/>
      <c r="AF737" s="105"/>
    </row>
    <row r="738" spans="1:32" x14ac:dyDescent="0.25">
      <c r="A738" s="105"/>
      <c r="B738" s="105"/>
      <c r="C738" s="105"/>
      <c r="D738" s="105"/>
      <c r="E738" s="105"/>
      <c r="F738" s="105"/>
      <c r="G738" s="105"/>
      <c r="H738" s="105"/>
      <c r="I738" s="105"/>
      <c r="J738" s="105"/>
      <c r="K738" s="105"/>
      <c r="L738" s="105"/>
      <c r="M738" s="105"/>
      <c r="N738" s="105"/>
      <c r="O738" s="105"/>
      <c r="P738" s="105"/>
      <c r="Q738" s="105"/>
      <c r="R738" s="105"/>
      <c r="S738" s="105"/>
      <c r="T738" s="105"/>
      <c r="U738" s="105"/>
      <c r="V738" s="105"/>
      <c r="W738" s="105"/>
      <c r="X738" s="105"/>
      <c r="Y738" s="105"/>
      <c r="Z738" s="105"/>
      <c r="AA738" s="105"/>
      <c r="AB738" s="105"/>
      <c r="AC738" s="105"/>
      <c r="AD738" s="105"/>
      <c r="AE738" s="105"/>
      <c r="AF738" s="105"/>
    </row>
    <row r="739" spans="1:32" x14ac:dyDescent="0.25">
      <c r="A739" s="105"/>
      <c r="B739" s="105"/>
      <c r="C739" s="105"/>
      <c r="D739" s="105"/>
      <c r="E739" s="105"/>
      <c r="F739" s="105"/>
      <c r="G739" s="105"/>
      <c r="H739" s="105"/>
      <c r="I739" s="105"/>
      <c r="J739" s="105"/>
      <c r="K739" s="105"/>
      <c r="L739" s="105"/>
      <c r="M739" s="105"/>
      <c r="N739" s="105"/>
      <c r="O739" s="105"/>
      <c r="P739" s="105"/>
      <c r="Q739" s="105"/>
      <c r="R739" s="105"/>
      <c r="S739" s="105"/>
      <c r="T739" s="105"/>
      <c r="U739" s="105"/>
      <c r="V739" s="105"/>
      <c r="W739" s="105"/>
      <c r="X739" s="105"/>
      <c r="Y739" s="105"/>
      <c r="Z739" s="105"/>
      <c r="AA739" s="105"/>
      <c r="AB739" s="105"/>
      <c r="AC739" s="105"/>
      <c r="AD739" s="105"/>
      <c r="AE739" s="105"/>
      <c r="AF739" s="105"/>
    </row>
    <row r="740" spans="1:32" x14ac:dyDescent="0.25">
      <c r="A740" s="105"/>
      <c r="B740" s="105"/>
      <c r="C740" s="105"/>
      <c r="D740" s="105"/>
      <c r="E740" s="105"/>
      <c r="F740" s="105"/>
      <c r="G740" s="105"/>
      <c r="H740" s="105"/>
      <c r="I740" s="105"/>
      <c r="J740" s="105"/>
      <c r="K740" s="105"/>
      <c r="L740" s="105"/>
      <c r="M740" s="105"/>
      <c r="N740" s="105"/>
      <c r="O740" s="105"/>
      <c r="P740" s="105"/>
      <c r="Q740" s="105"/>
      <c r="R740" s="105"/>
      <c r="S740" s="105"/>
      <c r="T740" s="105"/>
      <c r="U740" s="105"/>
      <c r="V740" s="105"/>
      <c r="W740" s="105"/>
      <c r="X740" s="105"/>
      <c r="Y740" s="105"/>
      <c r="Z740" s="105"/>
      <c r="AA740" s="105"/>
      <c r="AB740" s="105"/>
      <c r="AC740" s="105"/>
      <c r="AD740" s="105"/>
      <c r="AE740" s="105"/>
      <c r="AF740" s="105"/>
    </row>
    <row r="741" spans="1:32" x14ac:dyDescent="0.25">
      <c r="A741" s="105"/>
      <c r="B741" s="105"/>
      <c r="C741" s="105"/>
      <c r="D741" s="105"/>
      <c r="E741" s="105"/>
      <c r="F741" s="105"/>
      <c r="G741" s="105"/>
      <c r="H741" s="105"/>
      <c r="I741" s="105"/>
      <c r="J741" s="105"/>
      <c r="K741" s="105"/>
      <c r="L741" s="105"/>
      <c r="M741" s="105"/>
      <c r="N741" s="105"/>
      <c r="O741" s="105"/>
      <c r="P741" s="105"/>
      <c r="Q741" s="105"/>
      <c r="R741" s="105"/>
      <c r="S741" s="105"/>
      <c r="T741" s="105"/>
      <c r="U741" s="105"/>
      <c r="V741" s="105"/>
      <c r="W741" s="105"/>
      <c r="X741" s="105"/>
      <c r="Y741" s="105"/>
      <c r="Z741" s="105"/>
      <c r="AA741" s="105"/>
      <c r="AB741" s="105"/>
      <c r="AC741" s="105"/>
      <c r="AD741" s="105"/>
      <c r="AE741" s="105"/>
      <c r="AF741" s="105"/>
    </row>
    <row r="742" spans="1:32" x14ac:dyDescent="0.25">
      <c r="A742" s="105"/>
      <c r="B742" s="105"/>
      <c r="C742" s="105"/>
      <c r="D742" s="105"/>
      <c r="E742" s="105"/>
      <c r="F742" s="105"/>
      <c r="G742" s="105"/>
      <c r="H742" s="105"/>
      <c r="I742" s="105"/>
      <c r="J742" s="105"/>
      <c r="K742" s="105"/>
      <c r="L742" s="105"/>
      <c r="M742" s="105"/>
      <c r="N742" s="105"/>
      <c r="O742" s="105"/>
      <c r="P742" s="105"/>
      <c r="Q742" s="105"/>
      <c r="R742" s="105"/>
      <c r="S742" s="105"/>
      <c r="T742" s="105"/>
      <c r="U742" s="105"/>
      <c r="V742" s="105"/>
      <c r="W742" s="105"/>
      <c r="X742" s="105"/>
      <c r="Y742" s="105"/>
      <c r="Z742" s="105"/>
      <c r="AA742" s="105"/>
      <c r="AB742" s="105"/>
      <c r="AC742" s="105"/>
      <c r="AD742" s="105"/>
      <c r="AE742" s="105"/>
      <c r="AF742" s="105"/>
    </row>
    <row r="743" spans="1:32" x14ac:dyDescent="0.25">
      <c r="A743" s="105"/>
      <c r="B743" s="105"/>
      <c r="C743" s="105"/>
      <c r="D743" s="105"/>
      <c r="E743" s="105"/>
      <c r="F743" s="105"/>
      <c r="G743" s="105"/>
      <c r="H743" s="105"/>
      <c r="I743" s="105"/>
      <c r="J743" s="105"/>
      <c r="K743" s="105"/>
      <c r="L743" s="105"/>
      <c r="M743" s="105"/>
      <c r="N743" s="105"/>
      <c r="O743" s="105"/>
      <c r="P743" s="105"/>
      <c r="Q743" s="105"/>
      <c r="R743" s="105"/>
      <c r="S743" s="105"/>
      <c r="T743" s="105"/>
      <c r="U743" s="105"/>
      <c r="V743" s="105"/>
      <c r="W743" s="105"/>
      <c r="X743" s="105"/>
      <c r="Y743" s="105"/>
      <c r="Z743" s="105"/>
      <c r="AA743" s="105"/>
      <c r="AB743" s="105"/>
      <c r="AC743" s="105"/>
      <c r="AD743" s="105"/>
      <c r="AE743" s="105"/>
      <c r="AF743" s="105"/>
    </row>
    <row r="744" spans="1:32" x14ac:dyDescent="0.25">
      <c r="A744" s="105"/>
      <c r="B744" s="105"/>
      <c r="C744" s="105"/>
      <c r="D744" s="105"/>
      <c r="E744" s="105"/>
      <c r="F744" s="105"/>
      <c r="G744" s="105"/>
      <c r="H744" s="105"/>
      <c r="I744" s="105"/>
      <c r="J744" s="105"/>
      <c r="K744" s="105"/>
      <c r="L744" s="105"/>
      <c r="M744" s="105"/>
      <c r="N744" s="105"/>
      <c r="O744" s="105"/>
      <c r="P744" s="105"/>
      <c r="Q744" s="105"/>
      <c r="R744" s="105"/>
      <c r="S744" s="105"/>
      <c r="T744" s="105"/>
      <c r="U744" s="105"/>
      <c r="V744" s="105"/>
      <c r="W744" s="105"/>
      <c r="X744" s="105"/>
      <c r="Y744" s="105"/>
      <c r="Z744" s="105"/>
      <c r="AA744" s="105"/>
      <c r="AB744" s="105"/>
      <c r="AC744" s="105"/>
      <c r="AD744" s="105"/>
      <c r="AE744" s="105"/>
      <c r="AF744" s="105"/>
    </row>
    <row r="745" spans="1:32" x14ac:dyDescent="0.25">
      <c r="A745" s="105"/>
      <c r="B745" s="105"/>
      <c r="C745" s="105"/>
      <c r="D745" s="105"/>
      <c r="E745" s="105"/>
      <c r="F745" s="105"/>
      <c r="G745" s="105"/>
      <c r="H745" s="105"/>
      <c r="I745" s="105"/>
      <c r="J745" s="105"/>
      <c r="K745" s="105"/>
      <c r="L745" s="105"/>
      <c r="M745" s="105"/>
      <c r="N745" s="105"/>
      <c r="O745" s="105"/>
      <c r="P745" s="105"/>
      <c r="Q745" s="105"/>
      <c r="R745" s="105"/>
      <c r="S745" s="105"/>
      <c r="T745" s="105"/>
      <c r="U745" s="105"/>
      <c r="V745" s="105"/>
      <c r="W745" s="105"/>
      <c r="X745" s="105"/>
      <c r="Y745" s="105"/>
      <c r="Z745" s="105"/>
      <c r="AA745" s="105"/>
      <c r="AB745" s="105"/>
      <c r="AC745" s="105"/>
      <c r="AD745" s="105"/>
      <c r="AE745" s="105"/>
      <c r="AF745" s="105"/>
    </row>
    <row r="746" spans="1:32" x14ac:dyDescent="0.25">
      <c r="A746" s="105"/>
      <c r="B746" s="105"/>
      <c r="C746" s="105"/>
      <c r="D746" s="105"/>
      <c r="E746" s="105"/>
      <c r="F746" s="105"/>
      <c r="G746" s="105"/>
      <c r="H746" s="105"/>
      <c r="I746" s="105"/>
      <c r="J746" s="105"/>
      <c r="K746" s="105"/>
      <c r="L746" s="105"/>
      <c r="M746" s="105"/>
      <c r="N746" s="105"/>
      <c r="O746" s="105"/>
      <c r="P746" s="105"/>
      <c r="Q746" s="105"/>
      <c r="R746" s="105"/>
      <c r="S746" s="105"/>
      <c r="T746" s="105"/>
      <c r="U746" s="105"/>
      <c r="V746" s="105"/>
      <c r="W746" s="105"/>
      <c r="X746" s="105"/>
      <c r="Y746" s="105"/>
      <c r="Z746" s="105"/>
      <c r="AA746" s="105"/>
      <c r="AB746" s="105"/>
      <c r="AC746" s="105"/>
      <c r="AD746" s="105"/>
      <c r="AE746" s="105"/>
      <c r="AF746" s="105"/>
    </row>
    <row r="747" spans="1:32" x14ac:dyDescent="0.25">
      <c r="A747" s="105"/>
      <c r="B747" s="105"/>
      <c r="C747" s="105"/>
      <c r="D747" s="105"/>
      <c r="E747" s="105"/>
      <c r="F747" s="105"/>
      <c r="G747" s="105"/>
      <c r="H747" s="105"/>
      <c r="I747" s="105"/>
      <c r="J747" s="105"/>
      <c r="K747" s="105"/>
      <c r="L747" s="105"/>
      <c r="M747" s="105"/>
      <c r="N747" s="105"/>
      <c r="O747" s="105"/>
      <c r="P747" s="105"/>
      <c r="Q747" s="105"/>
      <c r="R747" s="105"/>
      <c r="S747" s="105"/>
      <c r="T747" s="105"/>
      <c r="U747" s="105"/>
      <c r="V747" s="105"/>
      <c r="W747" s="105"/>
      <c r="X747" s="105"/>
      <c r="Y747" s="105"/>
      <c r="Z747" s="105"/>
      <c r="AA747" s="105"/>
      <c r="AB747" s="105"/>
      <c r="AC747" s="105"/>
      <c r="AD747" s="105"/>
      <c r="AE747" s="105"/>
      <c r="AF747" s="105"/>
    </row>
    <row r="748" spans="1:32" x14ac:dyDescent="0.25">
      <c r="A748" s="105"/>
      <c r="B748" s="105"/>
      <c r="C748" s="105"/>
      <c r="D748" s="105"/>
      <c r="E748" s="105"/>
      <c r="F748" s="105"/>
      <c r="G748" s="105"/>
      <c r="H748" s="105"/>
      <c r="I748" s="105"/>
      <c r="J748" s="105"/>
      <c r="K748" s="105"/>
      <c r="L748" s="105"/>
      <c r="M748" s="105"/>
      <c r="N748" s="105"/>
      <c r="O748" s="105"/>
      <c r="P748" s="105"/>
      <c r="Q748" s="105"/>
      <c r="R748" s="105"/>
      <c r="S748" s="105"/>
      <c r="T748" s="105"/>
      <c r="U748" s="105"/>
      <c r="V748" s="105"/>
      <c r="W748" s="105"/>
      <c r="X748" s="105"/>
      <c r="Y748" s="105"/>
      <c r="Z748" s="105"/>
      <c r="AA748" s="105"/>
      <c r="AB748" s="105"/>
      <c r="AC748" s="105"/>
      <c r="AD748" s="105"/>
      <c r="AE748" s="105"/>
      <c r="AF748" s="105"/>
    </row>
    <row r="749" spans="1:32" x14ac:dyDescent="0.25">
      <c r="A749" s="105"/>
      <c r="B749" s="105"/>
      <c r="C749" s="105"/>
      <c r="D749" s="105"/>
      <c r="E749" s="105"/>
      <c r="F749" s="105"/>
      <c r="G749" s="105"/>
      <c r="H749" s="105"/>
      <c r="I749" s="105"/>
      <c r="J749" s="105"/>
      <c r="K749" s="105"/>
      <c r="L749" s="105"/>
      <c r="M749" s="105"/>
      <c r="N749" s="105"/>
      <c r="O749" s="105"/>
      <c r="P749" s="105"/>
      <c r="Q749" s="105"/>
      <c r="R749" s="105"/>
      <c r="S749" s="105"/>
      <c r="T749" s="105"/>
      <c r="U749" s="105"/>
      <c r="V749" s="105"/>
      <c r="W749" s="105"/>
      <c r="X749" s="105"/>
      <c r="Y749" s="105"/>
      <c r="Z749" s="105"/>
      <c r="AA749" s="105"/>
      <c r="AB749" s="105"/>
      <c r="AC749" s="105"/>
      <c r="AD749" s="105"/>
      <c r="AE749" s="105"/>
      <c r="AF749" s="105"/>
    </row>
    <row r="750" spans="1:32" x14ac:dyDescent="0.25">
      <c r="A750" s="105"/>
      <c r="B750" s="105"/>
      <c r="C750" s="105"/>
      <c r="D750" s="105"/>
      <c r="E750" s="105"/>
      <c r="F750" s="105"/>
      <c r="G750" s="105"/>
      <c r="H750" s="105"/>
      <c r="I750" s="105"/>
      <c r="J750" s="105"/>
      <c r="K750" s="105"/>
      <c r="L750" s="105"/>
      <c r="M750" s="105"/>
      <c r="N750" s="105"/>
      <c r="O750" s="105"/>
      <c r="P750" s="105"/>
      <c r="Q750" s="105"/>
      <c r="R750" s="105"/>
      <c r="S750" s="105"/>
      <c r="T750" s="105"/>
      <c r="U750" s="105"/>
      <c r="V750" s="105"/>
      <c r="W750" s="105"/>
      <c r="X750" s="105"/>
      <c r="Y750" s="105"/>
      <c r="Z750" s="105"/>
      <c r="AA750" s="105"/>
      <c r="AB750" s="105"/>
      <c r="AC750" s="105"/>
      <c r="AD750" s="105"/>
      <c r="AE750" s="105"/>
      <c r="AF750" s="105"/>
    </row>
    <row r="751" spans="1:32" x14ac:dyDescent="0.25">
      <c r="A751" s="105"/>
      <c r="B751" s="105"/>
      <c r="C751" s="105"/>
      <c r="D751" s="105"/>
      <c r="E751" s="105"/>
      <c r="F751" s="105"/>
      <c r="G751" s="105"/>
      <c r="H751" s="105"/>
      <c r="I751" s="105"/>
      <c r="J751" s="105"/>
      <c r="K751" s="105"/>
      <c r="L751" s="105"/>
      <c r="M751" s="105"/>
      <c r="N751" s="105"/>
      <c r="O751" s="105"/>
      <c r="P751" s="105"/>
      <c r="Q751" s="105"/>
      <c r="R751" s="105"/>
      <c r="S751" s="105"/>
      <c r="T751" s="105"/>
      <c r="U751" s="105"/>
      <c r="V751" s="105"/>
      <c r="W751" s="105"/>
      <c r="X751" s="105"/>
      <c r="Y751" s="105"/>
      <c r="Z751" s="105"/>
      <c r="AA751" s="105"/>
      <c r="AB751" s="105"/>
      <c r="AC751" s="105"/>
      <c r="AD751" s="105"/>
      <c r="AE751" s="105"/>
      <c r="AF751" s="105"/>
    </row>
    <row r="752" spans="1:32" x14ac:dyDescent="0.25">
      <c r="A752" s="105"/>
      <c r="B752" s="105"/>
      <c r="C752" s="105"/>
      <c r="D752" s="105"/>
      <c r="E752" s="105"/>
      <c r="F752" s="105"/>
      <c r="G752" s="105"/>
      <c r="H752" s="105"/>
      <c r="I752" s="105"/>
      <c r="J752" s="105"/>
      <c r="K752" s="105"/>
      <c r="L752" s="105"/>
      <c r="M752" s="105"/>
      <c r="N752" s="105"/>
      <c r="O752" s="105"/>
      <c r="P752" s="105"/>
      <c r="Q752" s="105"/>
      <c r="R752" s="105"/>
      <c r="S752" s="105"/>
      <c r="T752" s="105"/>
      <c r="U752" s="105"/>
      <c r="V752" s="105"/>
      <c r="W752" s="105"/>
      <c r="X752" s="105"/>
      <c r="Y752" s="105"/>
      <c r="Z752" s="105"/>
      <c r="AA752" s="105"/>
      <c r="AB752" s="105"/>
      <c r="AC752" s="105"/>
      <c r="AD752" s="105"/>
      <c r="AE752" s="105"/>
      <c r="AF752" s="105"/>
    </row>
    <row r="753" spans="1:32" x14ac:dyDescent="0.25">
      <c r="A753" s="105"/>
      <c r="B753" s="105"/>
      <c r="C753" s="105"/>
      <c r="D753" s="105"/>
      <c r="E753" s="105"/>
      <c r="F753" s="105"/>
      <c r="G753" s="105"/>
      <c r="H753" s="105"/>
      <c r="I753" s="105"/>
      <c r="J753" s="105"/>
      <c r="K753" s="105"/>
      <c r="L753" s="105"/>
      <c r="M753" s="105"/>
      <c r="N753" s="105"/>
      <c r="O753" s="105"/>
      <c r="P753" s="105"/>
      <c r="Q753" s="105"/>
      <c r="R753" s="105"/>
      <c r="S753" s="105"/>
      <c r="T753" s="105"/>
      <c r="U753" s="105"/>
      <c r="V753" s="105"/>
      <c r="W753" s="105"/>
      <c r="X753" s="105"/>
      <c r="Y753" s="105"/>
      <c r="Z753" s="105"/>
      <c r="AA753" s="105"/>
      <c r="AB753" s="105"/>
      <c r="AC753" s="105"/>
      <c r="AD753" s="105"/>
      <c r="AE753" s="105"/>
      <c r="AF753" s="105"/>
    </row>
    <row r="754" spans="1:32" x14ac:dyDescent="0.25">
      <c r="A754" s="105"/>
      <c r="B754" s="105"/>
      <c r="C754" s="105"/>
      <c r="D754" s="105"/>
      <c r="E754" s="105"/>
      <c r="F754" s="105"/>
      <c r="G754" s="105"/>
      <c r="H754" s="105"/>
      <c r="I754" s="105"/>
      <c r="J754" s="105"/>
      <c r="K754" s="105"/>
      <c r="L754" s="105"/>
      <c r="M754" s="105"/>
      <c r="N754" s="105"/>
      <c r="O754" s="105"/>
      <c r="P754" s="105"/>
      <c r="Q754" s="105"/>
      <c r="R754" s="105"/>
      <c r="S754" s="105"/>
      <c r="T754" s="105"/>
      <c r="U754" s="105"/>
      <c r="V754" s="105"/>
      <c r="W754" s="105"/>
      <c r="X754" s="105"/>
      <c r="Y754" s="105"/>
      <c r="Z754" s="105"/>
      <c r="AA754" s="105"/>
      <c r="AB754" s="105"/>
      <c r="AC754" s="105"/>
      <c r="AD754" s="105"/>
      <c r="AE754" s="105"/>
      <c r="AF754" s="105"/>
    </row>
    <row r="755" spans="1:32" x14ac:dyDescent="0.25">
      <c r="A755" s="105"/>
      <c r="B755" s="105"/>
      <c r="C755" s="105"/>
      <c r="D755" s="105"/>
      <c r="E755" s="105"/>
      <c r="F755" s="105"/>
      <c r="G755" s="105"/>
      <c r="H755" s="105"/>
      <c r="I755" s="105"/>
      <c r="J755" s="105"/>
      <c r="K755" s="105"/>
      <c r="L755" s="105"/>
      <c r="M755" s="105"/>
      <c r="N755" s="105"/>
      <c r="O755" s="105"/>
      <c r="P755" s="105"/>
      <c r="Q755" s="105"/>
      <c r="R755" s="105"/>
      <c r="S755" s="105"/>
      <c r="T755" s="105"/>
      <c r="U755" s="105"/>
      <c r="V755" s="105"/>
      <c r="W755" s="105"/>
      <c r="X755" s="105"/>
      <c r="Y755" s="105"/>
      <c r="Z755" s="105"/>
      <c r="AA755" s="105"/>
      <c r="AB755" s="105"/>
      <c r="AC755" s="105"/>
      <c r="AD755" s="105"/>
      <c r="AE755" s="105"/>
      <c r="AF755" s="105"/>
    </row>
    <row r="756" spans="1:32" x14ac:dyDescent="0.25">
      <c r="A756" s="105"/>
      <c r="B756" s="105"/>
      <c r="C756" s="105"/>
      <c r="D756" s="105"/>
      <c r="E756" s="105"/>
      <c r="F756" s="105"/>
      <c r="G756" s="105"/>
      <c r="H756" s="105"/>
      <c r="I756" s="105"/>
      <c r="J756" s="105"/>
      <c r="K756" s="105"/>
      <c r="L756" s="105"/>
      <c r="M756" s="105"/>
      <c r="N756" s="105"/>
      <c r="O756" s="105"/>
      <c r="P756" s="105"/>
      <c r="Q756" s="105"/>
      <c r="R756" s="105"/>
      <c r="S756" s="105"/>
      <c r="T756" s="105"/>
      <c r="U756" s="105"/>
      <c r="V756" s="105"/>
      <c r="W756" s="105"/>
      <c r="X756" s="105"/>
      <c r="Y756" s="105"/>
      <c r="Z756" s="105"/>
      <c r="AA756" s="105"/>
      <c r="AB756" s="105"/>
      <c r="AC756" s="105"/>
      <c r="AD756" s="105"/>
      <c r="AE756" s="105"/>
      <c r="AF756" s="105"/>
    </row>
    <row r="757" spans="1:32" x14ac:dyDescent="0.25">
      <c r="A757" s="105"/>
      <c r="B757" s="105"/>
      <c r="C757" s="105"/>
      <c r="D757" s="105"/>
      <c r="E757" s="105"/>
      <c r="F757" s="105"/>
      <c r="G757" s="105"/>
      <c r="H757" s="105"/>
      <c r="I757" s="105"/>
      <c r="J757" s="105"/>
      <c r="K757" s="105"/>
      <c r="L757" s="105"/>
      <c r="M757" s="105"/>
      <c r="N757" s="105"/>
      <c r="O757" s="105"/>
      <c r="P757" s="105"/>
      <c r="Q757" s="105"/>
      <c r="R757" s="105"/>
      <c r="S757" s="105"/>
      <c r="T757" s="105"/>
      <c r="U757" s="105"/>
      <c r="V757" s="105"/>
      <c r="W757" s="105"/>
      <c r="X757" s="105"/>
      <c r="Y757" s="105"/>
      <c r="Z757" s="105"/>
      <c r="AA757" s="105"/>
      <c r="AB757" s="105"/>
      <c r="AC757" s="105"/>
      <c r="AD757" s="105"/>
      <c r="AE757" s="105"/>
      <c r="AF757" s="105"/>
    </row>
    <row r="758" spans="1:32" x14ac:dyDescent="0.25">
      <c r="A758" s="105"/>
      <c r="B758" s="105"/>
      <c r="C758" s="105"/>
      <c r="D758" s="105"/>
      <c r="E758" s="105"/>
      <c r="F758" s="105"/>
      <c r="G758" s="105"/>
      <c r="H758" s="105"/>
      <c r="I758" s="105"/>
      <c r="J758" s="105"/>
      <c r="K758" s="105"/>
      <c r="L758" s="105"/>
      <c r="M758" s="105"/>
      <c r="N758" s="105"/>
      <c r="O758" s="105"/>
      <c r="P758" s="105"/>
      <c r="Q758" s="105"/>
      <c r="R758" s="105"/>
      <c r="S758" s="105"/>
      <c r="T758" s="105"/>
      <c r="U758" s="105"/>
      <c r="V758" s="105"/>
      <c r="W758" s="105"/>
      <c r="X758" s="105"/>
      <c r="Y758" s="105"/>
      <c r="Z758" s="105"/>
      <c r="AA758" s="105"/>
      <c r="AB758" s="105"/>
      <c r="AC758" s="105"/>
      <c r="AD758" s="105"/>
      <c r="AE758" s="105"/>
      <c r="AF758" s="105"/>
    </row>
    <row r="759" spans="1:32" x14ac:dyDescent="0.25">
      <c r="A759" s="105"/>
      <c r="B759" s="105"/>
      <c r="C759" s="105"/>
      <c r="D759" s="105"/>
      <c r="E759" s="105"/>
      <c r="F759" s="105"/>
      <c r="G759" s="105"/>
      <c r="H759" s="105"/>
      <c r="I759" s="105"/>
      <c r="J759" s="105"/>
      <c r="K759" s="105"/>
      <c r="L759" s="105"/>
      <c r="M759" s="105"/>
      <c r="N759" s="105"/>
      <c r="O759" s="105"/>
      <c r="P759" s="105"/>
      <c r="Q759" s="105"/>
      <c r="R759" s="105"/>
      <c r="S759" s="105"/>
      <c r="T759" s="105"/>
      <c r="U759" s="105"/>
      <c r="V759" s="105"/>
      <c r="W759" s="105"/>
      <c r="X759" s="105"/>
      <c r="Y759" s="105"/>
      <c r="Z759" s="105"/>
      <c r="AA759" s="105"/>
      <c r="AB759" s="105"/>
      <c r="AC759" s="105"/>
      <c r="AD759" s="105"/>
      <c r="AE759" s="105"/>
      <c r="AF759" s="105"/>
    </row>
    <row r="760" spans="1:32" x14ac:dyDescent="0.25">
      <c r="A760" s="105"/>
      <c r="B760" s="105"/>
      <c r="C760" s="105"/>
      <c r="D760" s="105"/>
      <c r="E760" s="105"/>
      <c r="F760" s="105"/>
      <c r="G760" s="105"/>
      <c r="H760" s="105"/>
      <c r="I760" s="105"/>
      <c r="J760" s="105"/>
      <c r="K760" s="105"/>
      <c r="L760" s="105"/>
      <c r="M760" s="105"/>
      <c r="N760" s="105"/>
      <c r="O760" s="105"/>
      <c r="P760" s="105"/>
      <c r="Q760" s="105"/>
      <c r="R760" s="105"/>
      <c r="S760" s="105"/>
      <c r="T760" s="105"/>
      <c r="U760" s="105"/>
      <c r="V760" s="105"/>
      <c r="W760" s="105"/>
      <c r="X760" s="105"/>
      <c r="Y760" s="105"/>
      <c r="Z760" s="105"/>
      <c r="AA760" s="105"/>
      <c r="AB760" s="105"/>
      <c r="AC760" s="105"/>
      <c r="AD760" s="105"/>
      <c r="AE760" s="105"/>
      <c r="AF760" s="105"/>
    </row>
    <row r="761" spans="1:32" x14ac:dyDescent="0.25">
      <c r="A761" s="105"/>
      <c r="B761" s="105"/>
      <c r="C761" s="105"/>
      <c r="D761" s="105"/>
      <c r="E761" s="105"/>
      <c r="F761" s="105"/>
      <c r="G761" s="105"/>
      <c r="H761" s="105"/>
      <c r="I761" s="105"/>
      <c r="J761" s="105"/>
      <c r="K761" s="105"/>
      <c r="L761" s="105"/>
      <c r="M761" s="105"/>
      <c r="N761" s="105"/>
      <c r="O761" s="105"/>
      <c r="P761" s="105"/>
      <c r="Q761" s="105"/>
      <c r="R761" s="105"/>
      <c r="S761" s="105"/>
      <c r="T761" s="105"/>
      <c r="U761" s="105"/>
      <c r="V761" s="105"/>
      <c r="W761" s="105"/>
      <c r="X761" s="105"/>
      <c r="Y761" s="105"/>
      <c r="Z761" s="105"/>
      <c r="AA761" s="105"/>
      <c r="AB761" s="105"/>
      <c r="AC761" s="105"/>
      <c r="AD761" s="105"/>
      <c r="AE761" s="105"/>
      <c r="AF761" s="105"/>
    </row>
    <row r="762" spans="1:32" x14ac:dyDescent="0.25">
      <c r="A762" s="105"/>
      <c r="B762" s="105"/>
      <c r="C762" s="105"/>
      <c r="D762" s="105"/>
      <c r="E762" s="105"/>
      <c r="F762" s="105"/>
      <c r="G762" s="105"/>
      <c r="H762" s="105"/>
      <c r="I762" s="105"/>
      <c r="J762" s="105"/>
      <c r="K762" s="105"/>
      <c r="L762" s="105"/>
      <c r="M762" s="105"/>
      <c r="N762" s="105"/>
      <c r="O762" s="105"/>
      <c r="P762" s="105"/>
      <c r="Q762" s="105"/>
      <c r="R762" s="105"/>
      <c r="S762" s="105"/>
      <c r="T762" s="105"/>
      <c r="U762" s="105"/>
      <c r="V762" s="105"/>
      <c r="W762" s="105"/>
      <c r="X762" s="105"/>
      <c r="Y762" s="105"/>
      <c r="Z762" s="105"/>
      <c r="AA762" s="105"/>
      <c r="AB762" s="105"/>
      <c r="AC762" s="105"/>
      <c r="AD762" s="105"/>
      <c r="AE762" s="105"/>
      <c r="AF762" s="105"/>
    </row>
    <row r="763" spans="1:32" x14ac:dyDescent="0.25">
      <c r="A763" s="105"/>
      <c r="B763" s="105"/>
      <c r="C763" s="105"/>
      <c r="D763" s="105"/>
      <c r="E763" s="105"/>
      <c r="F763" s="105"/>
      <c r="G763" s="105"/>
      <c r="H763" s="105"/>
      <c r="I763" s="105"/>
      <c r="J763" s="105"/>
      <c r="K763" s="105"/>
      <c r="L763" s="105"/>
      <c r="M763" s="105"/>
      <c r="N763" s="105"/>
      <c r="O763" s="105"/>
      <c r="P763" s="105"/>
      <c r="Q763" s="105"/>
      <c r="R763" s="105"/>
      <c r="S763" s="105"/>
      <c r="T763" s="105"/>
      <c r="U763" s="105"/>
      <c r="V763" s="105"/>
      <c r="W763" s="105"/>
      <c r="X763" s="105"/>
      <c r="Y763" s="105"/>
      <c r="Z763" s="105"/>
      <c r="AA763" s="105"/>
      <c r="AB763" s="105"/>
      <c r="AC763" s="105"/>
      <c r="AD763" s="105"/>
      <c r="AE763" s="105"/>
      <c r="AF763" s="105"/>
    </row>
    <row r="764" spans="1:32" x14ac:dyDescent="0.25">
      <c r="A764" s="105"/>
      <c r="B764" s="105"/>
      <c r="C764" s="105"/>
      <c r="D764" s="105"/>
      <c r="E764" s="105"/>
      <c r="F764" s="105"/>
      <c r="G764" s="105"/>
      <c r="H764" s="105"/>
      <c r="I764" s="105"/>
      <c r="J764" s="105"/>
      <c r="K764" s="105"/>
      <c r="L764" s="105"/>
      <c r="M764" s="105"/>
      <c r="N764" s="105"/>
      <c r="O764" s="105"/>
      <c r="P764" s="105"/>
      <c r="Q764" s="105"/>
      <c r="R764" s="105"/>
      <c r="S764" s="105"/>
      <c r="T764" s="105"/>
      <c r="U764" s="105"/>
      <c r="V764" s="105"/>
      <c r="W764" s="105"/>
      <c r="X764" s="105"/>
      <c r="Y764" s="105"/>
      <c r="Z764" s="105"/>
      <c r="AA764" s="105"/>
      <c r="AB764" s="105"/>
      <c r="AC764" s="105"/>
      <c r="AD764" s="105"/>
      <c r="AE764" s="105"/>
      <c r="AF764" s="105"/>
    </row>
    <row r="765" spans="1:32" x14ac:dyDescent="0.25">
      <c r="A765" s="105"/>
      <c r="B765" s="105"/>
      <c r="C765" s="105"/>
      <c r="D765" s="105"/>
      <c r="E765" s="105"/>
      <c r="F765" s="105"/>
      <c r="G765" s="105"/>
      <c r="H765" s="105"/>
      <c r="I765" s="105"/>
      <c r="J765" s="105"/>
      <c r="K765" s="105"/>
      <c r="L765" s="105"/>
      <c r="M765" s="105"/>
      <c r="N765" s="105"/>
      <c r="O765" s="105"/>
      <c r="P765" s="105"/>
      <c r="Q765" s="105"/>
      <c r="R765" s="105"/>
      <c r="S765" s="105"/>
      <c r="T765" s="105"/>
      <c r="U765" s="105"/>
      <c r="V765" s="105"/>
      <c r="W765" s="105"/>
      <c r="X765" s="105"/>
      <c r="Y765" s="105"/>
      <c r="Z765" s="105"/>
      <c r="AA765" s="105"/>
      <c r="AB765" s="105"/>
      <c r="AC765" s="105"/>
      <c r="AD765" s="105"/>
      <c r="AE765" s="105"/>
      <c r="AF765" s="105"/>
    </row>
    <row r="766" spans="1:32" x14ac:dyDescent="0.25">
      <c r="A766" s="105"/>
      <c r="B766" s="105"/>
      <c r="C766" s="105"/>
      <c r="D766" s="105"/>
      <c r="E766" s="105"/>
      <c r="F766" s="105"/>
      <c r="G766" s="105"/>
      <c r="H766" s="105"/>
      <c r="I766" s="105"/>
      <c r="J766" s="105"/>
      <c r="K766" s="105"/>
      <c r="L766" s="105"/>
      <c r="M766" s="105"/>
      <c r="N766" s="105"/>
      <c r="O766" s="105"/>
      <c r="P766" s="105"/>
      <c r="Q766" s="105"/>
      <c r="R766" s="105"/>
      <c r="S766" s="105"/>
      <c r="T766" s="105"/>
      <c r="U766" s="105"/>
      <c r="V766" s="105"/>
      <c r="W766" s="105"/>
      <c r="X766" s="105"/>
      <c r="Y766" s="105"/>
      <c r="Z766" s="105"/>
      <c r="AA766" s="105"/>
      <c r="AB766" s="105"/>
      <c r="AC766" s="105"/>
      <c r="AD766" s="105"/>
      <c r="AE766" s="105"/>
      <c r="AF766" s="105"/>
    </row>
    <row r="767" spans="1:32" x14ac:dyDescent="0.25">
      <c r="A767" s="105"/>
      <c r="B767" s="105"/>
      <c r="C767" s="105"/>
      <c r="D767" s="105"/>
      <c r="E767" s="105"/>
      <c r="F767" s="105"/>
      <c r="G767" s="105"/>
      <c r="H767" s="105"/>
      <c r="I767" s="105"/>
      <c r="J767" s="105"/>
      <c r="K767" s="105"/>
      <c r="L767" s="105"/>
      <c r="M767" s="105"/>
      <c r="N767" s="105"/>
      <c r="O767" s="105"/>
      <c r="P767" s="105"/>
      <c r="Q767" s="105"/>
      <c r="R767" s="105"/>
      <c r="S767" s="105"/>
      <c r="T767" s="105"/>
      <c r="U767" s="105"/>
      <c r="V767" s="105"/>
      <c r="W767" s="105"/>
      <c r="X767" s="105"/>
      <c r="Y767" s="105"/>
      <c r="Z767" s="105"/>
      <c r="AA767" s="105"/>
      <c r="AB767" s="105"/>
      <c r="AC767" s="105"/>
      <c r="AD767" s="105"/>
      <c r="AE767" s="105"/>
      <c r="AF767" s="105"/>
    </row>
    <row r="768" spans="1:32" x14ac:dyDescent="0.25">
      <c r="A768" s="105"/>
      <c r="B768" s="105"/>
      <c r="C768" s="105"/>
      <c r="D768" s="105"/>
      <c r="E768" s="105"/>
      <c r="F768" s="105"/>
      <c r="G768" s="105"/>
      <c r="H768" s="105"/>
      <c r="I768" s="105"/>
      <c r="J768" s="105"/>
      <c r="K768" s="105"/>
      <c r="L768" s="105"/>
      <c r="M768" s="105"/>
      <c r="N768" s="105"/>
      <c r="O768" s="105"/>
      <c r="P768" s="105"/>
      <c r="Q768" s="105"/>
      <c r="R768" s="105"/>
      <c r="S768" s="105"/>
      <c r="T768" s="105"/>
      <c r="U768" s="105"/>
      <c r="V768" s="105"/>
      <c r="W768" s="105"/>
      <c r="X768" s="105"/>
      <c r="Y768" s="105"/>
      <c r="Z768" s="105"/>
      <c r="AA768" s="105"/>
      <c r="AB768" s="105"/>
      <c r="AC768" s="105"/>
      <c r="AD768" s="105"/>
      <c r="AE768" s="105"/>
      <c r="AF768" s="105"/>
    </row>
    <row r="769" spans="1:32" x14ac:dyDescent="0.25">
      <c r="A769" s="105"/>
      <c r="B769" s="105"/>
      <c r="C769" s="105"/>
      <c r="D769" s="105"/>
      <c r="E769" s="105"/>
      <c r="F769" s="105"/>
      <c r="G769" s="105"/>
      <c r="H769" s="105"/>
      <c r="I769" s="105"/>
      <c r="J769" s="105"/>
      <c r="K769" s="105"/>
      <c r="L769" s="105"/>
      <c r="M769" s="105"/>
      <c r="N769" s="105"/>
      <c r="O769" s="105"/>
      <c r="P769" s="105"/>
      <c r="Q769" s="105"/>
      <c r="R769" s="105"/>
      <c r="S769" s="105"/>
      <c r="T769" s="105"/>
      <c r="U769" s="105"/>
      <c r="V769" s="105"/>
      <c r="W769" s="105"/>
      <c r="X769" s="105"/>
      <c r="Y769" s="105"/>
      <c r="Z769" s="105"/>
      <c r="AA769" s="105"/>
      <c r="AB769" s="105"/>
      <c r="AC769" s="105"/>
      <c r="AD769" s="105"/>
      <c r="AE769" s="105"/>
      <c r="AF769" s="105"/>
    </row>
    <row r="770" spans="1:32" x14ac:dyDescent="0.25">
      <c r="A770" s="105"/>
      <c r="B770" s="105"/>
      <c r="C770" s="105"/>
      <c r="D770" s="105"/>
      <c r="E770" s="105"/>
      <c r="F770" s="105"/>
      <c r="G770" s="105"/>
      <c r="H770" s="105"/>
      <c r="I770" s="105"/>
      <c r="J770" s="105"/>
      <c r="K770" s="105"/>
      <c r="L770" s="105"/>
      <c r="M770" s="105"/>
      <c r="N770" s="105"/>
      <c r="O770" s="105"/>
      <c r="P770" s="105"/>
      <c r="Q770" s="105"/>
      <c r="R770" s="105"/>
      <c r="S770" s="105"/>
      <c r="T770" s="105"/>
      <c r="U770" s="105"/>
      <c r="V770" s="105"/>
      <c r="W770" s="105"/>
      <c r="X770" s="105"/>
      <c r="Y770" s="105"/>
      <c r="Z770" s="105"/>
      <c r="AA770" s="105"/>
      <c r="AB770" s="105"/>
      <c r="AC770" s="105"/>
      <c r="AD770" s="105"/>
      <c r="AE770" s="105"/>
      <c r="AF770" s="105"/>
    </row>
    <row r="771" spans="1:32" x14ac:dyDescent="0.25">
      <c r="A771" s="105"/>
      <c r="B771" s="105"/>
      <c r="C771" s="105"/>
      <c r="D771" s="105"/>
      <c r="E771" s="105"/>
      <c r="F771" s="105"/>
      <c r="G771" s="105"/>
      <c r="H771" s="105"/>
      <c r="I771" s="105"/>
      <c r="J771" s="105"/>
      <c r="K771" s="105"/>
      <c r="L771" s="105"/>
      <c r="M771" s="105"/>
      <c r="N771" s="105"/>
      <c r="O771" s="105"/>
      <c r="P771" s="105"/>
      <c r="Q771" s="105"/>
      <c r="R771" s="105"/>
      <c r="S771" s="105"/>
      <c r="T771" s="105"/>
      <c r="U771" s="105"/>
      <c r="V771" s="105"/>
      <c r="W771" s="105"/>
      <c r="X771" s="105"/>
      <c r="Y771" s="105"/>
      <c r="Z771" s="105"/>
      <c r="AA771" s="105"/>
      <c r="AB771" s="105"/>
      <c r="AC771" s="105"/>
      <c r="AD771" s="105"/>
      <c r="AE771" s="105"/>
      <c r="AF771" s="105"/>
    </row>
    <row r="772" spans="1:32" x14ac:dyDescent="0.25">
      <c r="A772" s="105"/>
      <c r="B772" s="105"/>
      <c r="C772" s="105"/>
      <c r="D772" s="105"/>
      <c r="E772" s="105"/>
      <c r="F772" s="105"/>
      <c r="G772" s="105"/>
      <c r="H772" s="105"/>
      <c r="I772" s="105"/>
      <c r="J772" s="105"/>
      <c r="K772" s="105"/>
      <c r="L772" s="105"/>
      <c r="M772" s="105"/>
      <c r="N772" s="105"/>
      <c r="O772" s="105"/>
      <c r="P772" s="105"/>
      <c r="Q772" s="105"/>
      <c r="R772" s="105"/>
      <c r="S772" s="105"/>
      <c r="T772" s="105"/>
      <c r="U772" s="105"/>
      <c r="V772" s="105"/>
      <c r="W772" s="105"/>
      <c r="X772" s="105"/>
      <c r="Y772" s="105"/>
      <c r="Z772" s="105"/>
      <c r="AA772" s="105"/>
      <c r="AB772" s="105"/>
      <c r="AC772" s="105"/>
      <c r="AD772" s="105"/>
      <c r="AE772" s="105"/>
      <c r="AF772" s="105"/>
    </row>
    <row r="773" spans="1:32" x14ac:dyDescent="0.25">
      <c r="A773" s="105"/>
      <c r="B773" s="105"/>
      <c r="C773" s="105"/>
      <c r="D773" s="105"/>
      <c r="E773" s="105"/>
      <c r="F773" s="105"/>
      <c r="G773" s="105"/>
      <c r="H773" s="105"/>
      <c r="I773" s="105"/>
      <c r="J773" s="105"/>
      <c r="K773" s="105"/>
      <c r="L773" s="105"/>
      <c r="M773" s="105"/>
      <c r="N773" s="105"/>
      <c r="O773" s="105"/>
      <c r="P773" s="105"/>
      <c r="Q773" s="105"/>
      <c r="R773" s="105"/>
      <c r="S773" s="105"/>
      <c r="T773" s="105"/>
      <c r="U773" s="105"/>
      <c r="V773" s="105"/>
      <c r="W773" s="105"/>
      <c r="X773" s="105"/>
      <c r="Y773" s="105"/>
      <c r="Z773" s="105"/>
      <c r="AA773" s="105"/>
      <c r="AB773" s="105"/>
      <c r="AC773" s="105"/>
      <c r="AD773" s="105"/>
      <c r="AE773" s="105"/>
      <c r="AF773" s="105"/>
    </row>
    <row r="774" spans="1:32" x14ac:dyDescent="0.25">
      <c r="A774" s="105"/>
      <c r="B774" s="105"/>
      <c r="C774" s="105"/>
      <c r="D774" s="105"/>
      <c r="E774" s="105"/>
      <c r="F774" s="105"/>
      <c r="G774" s="105"/>
      <c r="H774" s="105"/>
      <c r="I774" s="105"/>
      <c r="J774" s="105"/>
      <c r="K774" s="105"/>
      <c r="L774" s="105"/>
      <c r="M774" s="105"/>
      <c r="N774" s="105"/>
      <c r="O774" s="105"/>
      <c r="P774" s="105"/>
      <c r="Q774" s="105"/>
      <c r="R774" s="105"/>
      <c r="S774" s="105"/>
      <c r="T774" s="105"/>
      <c r="U774" s="105"/>
      <c r="V774" s="105"/>
      <c r="W774" s="105"/>
      <c r="X774" s="105"/>
      <c r="Y774" s="105"/>
      <c r="Z774" s="105"/>
      <c r="AA774" s="105"/>
      <c r="AB774" s="105"/>
      <c r="AC774" s="105"/>
      <c r="AD774" s="105"/>
      <c r="AE774" s="105"/>
      <c r="AF774" s="105"/>
    </row>
    <row r="775" spans="1:32" x14ac:dyDescent="0.25">
      <c r="A775" s="105"/>
      <c r="B775" s="105"/>
      <c r="C775" s="105"/>
      <c r="D775" s="105"/>
      <c r="E775" s="105"/>
      <c r="F775" s="105"/>
      <c r="G775" s="105"/>
      <c r="H775" s="105"/>
      <c r="I775" s="105"/>
      <c r="J775" s="105"/>
      <c r="K775" s="105"/>
      <c r="L775" s="105"/>
      <c r="M775" s="105"/>
      <c r="N775" s="105"/>
      <c r="O775" s="105"/>
      <c r="P775" s="105"/>
      <c r="Q775" s="105"/>
      <c r="R775" s="105"/>
      <c r="S775" s="105"/>
      <c r="T775" s="105"/>
      <c r="U775" s="105"/>
      <c r="V775" s="105"/>
      <c r="W775" s="105"/>
      <c r="X775" s="105"/>
      <c r="Y775" s="105"/>
      <c r="Z775" s="105"/>
      <c r="AA775" s="105"/>
      <c r="AB775" s="105"/>
      <c r="AC775" s="105"/>
      <c r="AD775" s="105"/>
      <c r="AE775" s="105"/>
      <c r="AF775" s="105"/>
    </row>
    <row r="776" spans="1:32" x14ac:dyDescent="0.25">
      <c r="A776" s="105"/>
      <c r="B776" s="105"/>
      <c r="C776" s="105"/>
      <c r="D776" s="105"/>
      <c r="E776" s="105"/>
      <c r="F776" s="105"/>
      <c r="G776" s="105"/>
      <c r="H776" s="105"/>
      <c r="I776" s="105"/>
      <c r="J776" s="105"/>
      <c r="K776" s="105"/>
      <c r="L776" s="105"/>
      <c r="M776" s="105"/>
      <c r="N776" s="105"/>
      <c r="O776" s="105"/>
      <c r="P776" s="105"/>
      <c r="Q776" s="105"/>
      <c r="R776" s="105"/>
      <c r="S776" s="105"/>
      <c r="T776" s="105"/>
      <c r="U776" s="105"/>
      <c r="V776" s="105"/>
      <c r="W776" s="105"/>
      <c r="X776" s="105"/>
      <c r="Y776" s="105"/>
      <c r="Z776" s="105"/>
      <c r="AA776" s="105"/>
      <c r="AB776" s="105"/>
      <c r="AC776" s="105"/>
      <c r="AD776" s="105"/>
      <c r="AE776" s="105"/>
      <c r="AF776" s="105"/>
    </row>
    <row r="777" spans="1:32" x14ac:dyDescent="0.25">
      <c r="A777" s="105"/>
      <c r="B777" s="105"/>
      <c r="C777" s="105"/>
      <c r="D777" s="105"/>
      <c r="E777" s="105"/>
      <c r="F777" s="105"/>
      <c r="G777" s="105"/>
      <c r="H777" s="105"/>
      <c r="I777" s="105"/>
      <c r="J777" s="105"/>
      <c r="K777" s="105"/>
      <c r="L777" s="105"/>
      <c r="M777" s="105"/>
      <c r="N777" s="105"/>
      <c r="O777" s="105"/>
      <c r="P777" s="105"/>
      <c r="Q777" s="105"/>
      <c r="R777" s="105"/>
      <c r="S777" s="105"/>
      <c r="T777" s="105"/>
      <c r="U777" s="105"/>
      <c r="V777" s="105"/>
      <c r="W777" s="105"/>
      <c r="X777" s="105"/>
      <c r="Y777" s="105"/>
      <c r="Z777" s="105"/>
      <c r="AA777" s="105"/>
      <c r="AB777" s="105"/>
      <c r="AC777" s="105"/>
      <c r="AD777" s="105"/>
      <c r="AE777" s="105"/>
      <c r="AF777" s="105"/>
    </row>
    <row r="778" spans="1:32" x14ac:dyDescent="0.25">
      <c r="A778" s="105"/>
      <c r="B778" s="105"/>
      <c r="C778" s="105"/>
      <c r="D778" s="105"/>
      <c r="E778" s="105"/>
      <c r="F778" s="105"/>
      <c r="G778" s="105"/>
      <c r="H778" s="105"/>
      <c r="I778" s="105"/>
      <c r="J778" s="105"/>
      <c r="K778" s="105"/>
      <c r="L778" s="105"/>
      <c r="M778" s="105"/>
      <c r="N778" s="105"/>
      <c r="O778" s="105"/>
      <c r="P778" s="105"/>
      <c r="Q778" s="105"/>
      <c r="R778" s="105"/>
      <c r="S778" s="105"/>
      <c r="T778" s="105"/>
      <c r="U778" s="105"/>
      <c r="V778" s="105"/>
      <c r="W778" s="105"/>
      <c r="X778" s="105"/>
      <c r="Y778" s="105"/>
      <c r="Z778" s="105"/>
      <c r="AA778" s="105"/>
      <c r="AB778" s="105"/>
      <c r="AC778" s="105"/>
      <c r="AD778" s="105"/>
      <c r="AE778" s="105"/>
      <c r="AF778" s="105"/>
    </row>
    <row r="779" spans="1:32" x14ac:dyDescent="0.25">
      <c r="A779" s="105"/>
      <c r="B779" s="105"/>
      <c r="C779" s="105"/>
      <c r="D779" s="105"/>
      <c r="E779" s="105"/>
      <c r="F779" s="105"/>
      <c r="G779" s="105"/>
      <c r="H779" s="105"/>
      <c r="I779" s="105"/>
      <c r="J779" s="105"/>
      <c r="K779" s="105"/>
      <c r="L779" s="105"/>
      <c r="M779" s="105"/>
      <c r="N779" s="105"/>
      <c r="O779" s="105"/>
      <c r="P779" s="105"/>
      <c r="Q779" s="105"/>
      <c r="R779" s="105"/>
      <c r="S779" s="105"/>
      <c r="T779" s="105"/>
      <c r="U779" s="105"/>
      <c r="V779" s="105"/>
      <c r="W779" s="105"/>
      <c r="X779" s="105"/>
      <c r="Y779" s="105"/>
      <c r="Z779" s="105"/>
      <c r="AA779" s="105"/>
      <c r="AB779" s="105"/>
      <c r="AC779" s="105"/>
      <c r="AD779" s="105"/>
      <c r="AE779" s="105"/>
      <c r="AF779" s="105"/>
    </row>
    <row r="780" spans="1:32" x14ac:dyDescent="0.25">
      <c r="A780" s="105"/>
      <c r="B780" s="105"/>
      <c r="C780" s="105"/>
      <c r="D780" s="105"/>
      <c r="E780" s="105"/>
      <c r="F780" s="105"/>
      <c r="G780" s="105"/>
      <c r="H780" s="105"/>
      <c r="I780" s="105"/>
      <c r="J780" s="105"/>
      <c r="K780" s="105"/>
      <c r="L780" s="105"/>
      <c r="M780" s="105"/>
      <c r="N780" s="105"/>
      <c r="O780" s="105"/>
      <c r="P780" s="105"/>
      <c r="Q780" s="105"/>
      <c r="R780" s="105"/>
      <c r="S780" s="105"/>
      <c r="T780" s="105"/>
      <c r="U780" s="105"/>
      <c r="V780" s="105"/>
      <c r="W780" s="105"/>
      <c r="X780" s="105"/>
      <c r="Y780" s="105"/>
      <c r="Z780" s="105"/>
      <c r="AA780" s="105"/>
      <c r="AB780" s="105"/>
      <c r="AC780" s="105"/>
      <c r="AD780" s="105"/>
      <c r="AE780" s="105"/>
      <c r="AF780" s="105"/>
    </row>
    <row r="781" spans="1:32" x14ac:dyDescent="0.25">
      <c r="A781" s="105"/>
      <c r="B781" s="105"/>
      <c r="C781" s="105"/>
      <c r="D781" s="105"/>
      <c r="E781" s="105"/>
      <c r="F781" s="105"/>
      <c r="G781" s="105"/>
      <c r="H781" s="105"/>
      <c r="I781" s="105"/>
      <c r="J781" s="105"/>
      <c r="K781" s="105"/>
      <c r="L781" s="105"/>
      <c r="M781" s="105"/>
      <c r="N781" s="105"/>
      <c r="O781" s="105"/>
      <c r="P781" s="105"/>
      <c r="Q781" s="105"/>
      <c r="R781" s="105"/>
      <c r="S781" s="105"/>
      <c r="T781" s="105"/>
      <c r="U781" s="105"/>
      <c r="V781" s="105"/>
      <c r="W781" s="105"/>
      <c r="X781" s="105"/>
      <c r="Y781" s="105"/>
      <c r="Z781" s="105"/>
      <c r="AA781" s="105"/>
      <c r="AB781" s="105"/>
      <c r="AC781" s="105"/>
      <c r="AD781" s="105"/>
      <c r="AE781" s="105"/>
      <c r="AF781" s="105"/>
    </row>
    <row r="782" spans="1:32" x14ac:dyDescent="0.25">
      <c r="A782" s="105"/>
      <c r="B782" s="105"/>
      <c r="C782" s="105"/>
      <c r="D782" s="105"/>
      <c r="E782" s="105"/>
      <c r="F782" s="105"/>
      <c r="G782" s="105"/>
      <c r="H782" s="105"/>
      <c r="I782" s="105"/>
      <c r="J782" s="105"/>
      <c r="K782" s="105"/>
      <c r="L782" s="105"/>
      <c r="M782" s="105"/>
      <c r="N782" s="105"/>
      <c r="O782" s="105"/>
      <c r="P782" s="105"/>
      <c r="Q782" s="105"/>
      <c r="R782" s="105"/>
      <c r="S782" s="105"/>
      <c r="T782" s="105"/>
      <c r="U782" s="105"/>
      <c r="V782" s="105"/>
      <c r="W782" s="105"/>
      <c r="X782" s="105"/>
      <c r="Y782" s="105"/>
      <c r="Z782" s="105"/>
      <c r="AA782" s="105"/>
      <c r="AB782" s="105"/>
      <c r="AC782" s="105"/>
      <c r="AD782" s="105"/>
      <c r="AE782" s="105"/>
      <c r="AF782" s="105"/>
    </row>
    <row r="783" spans="1:32" x14ac:dyDescent="0.25">
      <c r="A783" s="105"/>
      <c r="B783" s="105"/>
      <c r="C783" s="105"/>
      <c r="D783" s="105"/>
      <c r="E783" s="105"/>
      <c r="F783" s="105"/>
      <c r="G783" s="105"/>
      <c r="H783" s="105"/>
      <c r="I783" s="105"/>
      <c r="J783" s="105"/>
      <c r="K783" s="105"/>
      <c r="L783" s="105"/>
      <c r="M783" s="105"/>
      <c r="N783" s="105"/>
      <c r="O783" s="105"/>
      <c r="P783" s="105"/>
      <c r="Q783" s="105"/>
      <c r="R783" s="105"/>
      <c r="S783" s="105"/>
      <c r="T783" s="105"/>
      <c r="U783" s="105"/>
      <c r="V783" s="105"/>
      <c r="W783" s="105"/>
      <c r="X783" s="105"/>
      <c r="Y783" s="105"/>
      <c r="Z783" s="105"/>
      <c r="AA783" s="105"/>
      <c r="AB783" s="105"/>
      <c r="AC783" s="105"/>
      <c r="AD783" s="105"/>
      <c r="AE783" s="105"/>
      <c r="AF783" s="105"/>
    </row>
    <row r="784" spans="1:32" x14ac:dyDescent="0.25">
      <c r="A784" s="105"/>
      <c r="B784" s="105"/>
      <c r="C784" s="105"/>
      <c r="D784" s="105"/>
      <c r="E784" s="105"/>
      <c r="F784" s="105"/>
      <c r="G784" s="105"/>
      <c r="H784" s="105"/>
      <c r="I784" s="105"/>
      <c r="J784" s="105"/>
      <c r="K784" s="105"/>
      <c r="L784" s="105"/>
      <c r="M784" s="105"/>
      <c r="N784" s="105"/>
      <c r="O784" s="105"/>
      <c r="P784" s="105"/>
      <c r="Q784" s="105"/>
      <c r="R784" s="105"/>
      <c r="S784" s="105"/>
      <c r="T784" s="105"/>
      <c r="U784" s="105"/>
      <c r="V784" s="105"/>
      <c r="W784" s="105"/>
      <c r="X784" s="105"/>
      <c r="Y784" s="105"/>
      <c r="Z784" s="105"/>
      <c r="AA784" s="105"/>
      <c r="AB784" s="105"/>
      <c r="AC784" s="105"/>
      <c r="AD784" s="105"/>
      <c r="AE784" s="105"/>
      <c r="AF784" s="105"/>
    </row>
    <row r="785" spans="1:32" x14ac:dyDescent="0.25">
      <c r="A785" s="105"/>
      <c r="B785" s="105"/>
      <c r="C785" s="105"/>
      <c r="D785" s="105"/>
      <c r="E785" s="105"/>
      <c r="F785" s="105"/>
      <c r="G785" s="105"/>
      <c r="H785" s="105"/>
      <c r="I785" s="105"/>
      <c r="J785" s="105"/>
      <c r="K785" s="105"/>
      <c r="L785" s="105"/>
      <c r="M785" s="105"/>
      <c r="N785" s="105"/>
      <c r="O785" s="105"/>
      <c r="P785" s="105"/>
      <c r="Q785" s="105"/>
      <c r="R785" s="105"/>
      <c r="S785" s="105"/>
      <c r="T785" s="105"/>
      <c r="U785" s="105"/>
      <c r="V785" s="105"/>
      <c r="W785" s="105"/>
      <c r="X785" s="105"/>
      <c r="Y785" s="105"/>
      <c r="Z785" s="105"/>
      <c r="AA785" s="105"/>
      <c r="AB785" s="105"/>
      <c r="AC785" s="105"/>
      <c r="AD785" s="105"/>
      <c r="AE785" s="105"/>
      <c r="AF785" s="105"/>
    </row>
    <row r="786" spans="1:32" x14ac:dyDescent="0.25">
      <c r="A786" s="105"/>
      <c r="B786" s="105"/>
      <c r="C786" s="105"/>
      <c r="D786" s="105"/>
      <c r="E786" s="105"/>
      <c r="F786" s="105"/>
      <c r="G786" s="105"/>
      <c r="H786" s="105"/>
      <c r="I786" s="105"/>
      <c r="J786" s="105"/>
      <c r="K786" s="105"/>
      <c r="L786" s="105"/>
      <c r="M786" s="105"/>
      <c r="N786" s="105"/>
      <c r="O786" s="105"/>
      <c r="P786" s="105"/>
      <c r="Q786" s="105"/>
      <c r="R786" s="105"/>
      <c r="S786" s="105"/>
      <c r="T786" s="105"/>
      <c r="U786" s="105"/>
      <c r="V786" s="105"/>
      <c r="W786" s="105"/>
      <c r="X786" s="105"/>
      <c r="Y786" s="105"/>
      <c r="Z786" s="105"/>
      <c r="AA786" s="105"/>
      <c r="AB786" s="105"/>
      <c r="AC786" s="105"/>
      <c r="AD786" s="105"/>
      <c r="AE786" s="105"/>
      <c r="AF786" s="105"/>
    </row>
    <row r="787" spans="1:32" x14ac:dyDescent="0.25">
      <c r="A787" s="105"/>
      <c r="B787" s="105"/>
      <c r="C787" s="105"/>
      <c r="D787" s="105"/>
      <c r="E787" s="105"/>
      <c r="F787" s="105"/>
      <c r="G787" s="105"/>
      <c r="H787" s="105"/>
      <c r="I787" s="105"/>
      <c r="J787" s="105"/>
      <c r="K787" s="105"/>
      <c r="L787" s="105"/>
      <c r="M787" s="105"/>
      <c r="N787" s="105"/>
      <c r="O787" s="105"/>
      <c r="P787" s="105"/>
      <c r="Q787" s="105"/>
      <c r="R787" s="105"/>
      <c r="S787" s="105"/>
      <c r="T787" s="105"/>
      <c r="U787" s="105"/>
      <c r="V787" s="105"/>
      <c r="W787" s="105"/>
      <c r="X787" s="105"/>
      <c r="Y787" s="105"/>
      <c r="Z787" s="105"/>
      <c r="AA787" s="105"/>
      <c r="AB787" s="105"/>
      <c r="AC787" s="105"/>
      <c r="AD787" s="105"/>
      <c r="AE787" s="105"/>
      <c r="AF787" s="105"/>
    </row>
    <row r="788" spans="1:32" x14ac:dyDescent="0.25">
      <c r="A788" s="105"/>
      <c r="B788" s="105"/>
      <c r="C788" s="105"/>
      <c r="D788" s="105"/>
      <c r="E788" s="105"/>
      <c r="F788" s="105"/>
      <c r="G788" s="105"/>
      <c r="H788" s="105"/>
      <c r="I788" s="105"/>
      <c r="J788" s="105"/>
      <c r="K788" s="105"/>
      <c r="L788" s="105"/>
      <c r="M788" s="105"/>
      <c r="N788" s="105"/>
      <c r="O788" s="105"/>
      <c r="P788" s="105"/>
      <c r="Q788" s="105"/>
      <c r="R788" s="105"/>
      <c r="S788" s="105"/>
      <c r="T788" s="105"/>
      <c r="U788" s="105"/>
      <c r="V788" s="105"/>
      <c r="W788" s="105"/>
      <c r="X788" s="105"/>
      <c r="Y788" s="105"/>
      <c r="Z788" s="105"/>
      <c r="AA788" s="105"/>
      <c r="AB788" s="105"/>
      <c r="AC788" s="105"/>
      <c r="AD788" s="105"/>
      <c r="AE788" s="105"/>
      <c r="AF788" s="105"/>
    </row>
    <row r="789" spans="1:32" x14ac:dyDescent="0.25">
      <c r="A789" s="105"/>
      <c r="B789" s="105"/>
      <c r="C789" s="105"/>
      <c r="D789" s="105"/>
      <c r="E789" s="105"/>
      <c r="F789" s="105"/>
      <c r="G789" s="105"/>
      <c r="H789" s="105"/>
      <c r="I789" s="105"/>
      <c r="J789" s="105"/>
      <c r="K789" s="105"/>
      <c r="L789" s="105"/>
      <c r="M789" s="105"/>
      <c r="N789" s="105"/>
      <c r="O789" s="105"/>
      <c r="P789" s="105"/>
      <c r="Q789" s="105"/>
      <c r="R789" s="105"/>
      <c r="S789" s="105"/>
      <c r="T789" s="105"/>
      <c r="U789" s="105"/>
      <c r="V789" s="105"/>
      <c r="W789" s="105"/>
      <c r="X789" s="105"/>
      <c r="Y789" s="105"/>
      <c r="Z789" s="105"/>
      <c r="AA789" s="105"/>
      <c r="AB789" s="105"/>
      <c r="AC789" s="105"/>
      <c r="AD789" s="105"/>
      <c r="AE789" s="105"/>
      <c r="AF789" s="105"/>
    </row>
    <row r="790" spans="1:32" x14ac:dyDescent="0.25">
      <c r="A790" s="105"/>
      <c r="B790" s="105"/>
      <c r="C790" s="105"/>
      <c r="D790" s="105"/>
      <c r="E790" s="105"/>
      <c r="F790" s="105"/>
      <c r="G790" s="105"/>
      <c r="H790" s="105"/>
      <c r="I790" s="105"/>
      <c r="J790" s="105"/>
      <c r="K790" s="105"/>
      <c r="L790" s="105"/>
      <c r="M790" s="105"/>
      <c r="N790" s="105"/>
      <c r="O790" s="105"/>
      <c r="P790" s="105"/>
      <c r="Q790" s="105"/>
      <c r="R790" s="105"/>
      <c r="S790" s="105"/>
      <c r="T790" s="105"/>
      <c r="U790" s="105"/>
      <c r="V790" s="105"/>
      <c r="W790" s="105"/>
      <c r="X790" s="105"/>
      <c r="Y790" s="105"/>
      <c r="Z790" s="105"/>
      <c r="AA790" s="105"/>
      <c r="AB790" s="105"/>
      <c r="AC790" s="105"/>
      <c r="AD790" s="105"/>
      <c r="AE790" s="105"/>
      <c r="AF790" s="105"/>
    </row>
    <row r="791" spans="1:32" x14ac:dyDescent="0.25">
      <c r="A791" s="105"/>
      <c r="B791" s="105"/>
      <c r="C791" s="105"/>
      <c r="D791" s="105"/>
      <c r="E791" s="105"/>
      <c r="F791" s="105"/>
      <c r="G791" s="105"/>
      <c r="H791" s="105"/>
      <c r="I791" s="105"/>
      <c r="J791" s="105"/>
      <c r="K791" s="105"/>
      <c r="L791" s="105"/>
      <c r="M791" s="105"/>
      <c r="N791" s="105"/>
      <c r="O791" s="105"/>
      <c r="P791" s="105"/>
      <c r="Q791" s="105"/>
      <c r="R791" s="105"/>
      <c r="S791" s="105"/>
      <c r="T791" s="105"/>
      <c r="U791" s="105"/>
      <c r="V791" s="105"/>
      <c r="W791" s="105"/>
      <c r="X791" s="105"/>
      <c r="Y791" s="105"/>
      <c r="Z791" s="105"/>
      <c r="AA791" s="105"/>
      <c r="AB791" s="105"/>
      <c r="AC791" s="105"/>
      <c r="AD791" s="105"/>
      <c r="AE791" s="105"/>
      <c r="AF791" s="105"/>
    </row>
    <row r="792" spans="1:32" x14ac:dyDescent="0.25">
      <c r="A792" s="105"/>
      <c r="B792" s="105"/>
      <c r="C792" s="105"/>
      <c r="D792" s="105"/>
      <c r="E792" s="105"/>
      <c r="F792" s="105"/>
      <c r="G792" s="105"/>
      <c r="H792" s="105"/>
      <c r="I792" s="105"/>
      <c r="J792" s="105"/>
      <c r="K792" s="105"/>
      <c r="L792" s="105"/>
      <c r="M792" s="105"/>
      <c r="N792" s="105"/>
      <c r="O792" s="105"/>
      <c r="P792" s="105"/>
      <c r="Q792" s="105"/>
      <c r="R792" s="105"/>
      <c r="S792" s="105"/>
      <c r="T792" s="105"/>
      <c r="U792" s="105"/>
      <c r="V792" s="105"/>
      <c r="W792" s="105"/>
      <c r="X792" s="105"/>
      <c r="Y792" s="105"/>
      <c r="Z792" s="105"/>
      <c r="AA792" s="105"/>
      <c r="AB792" s="105"/>
      <c r="AC792" s="105"/>
      <c r="AD792" s="105"/>
      <c r="AE792" s="105"/>
      <c r="AF792" s="105"/>
    </row>
    <row r="793" spans="1:32" x14ac:dyDescent="0.25">
      <c r="A793" s="105"/>
      <c r="B793" s="105"/>
      <c r="C793" s="105"/>
      <c r="D793" s="105"/>
      <c r="E793" s="105"/>
      <c r="F793" s="105"/>
      <c r="G793" s="105"/>
      <c r="H793" s="105"/>
      <c r="I793" s="105"/>
      <c r="J793" s="105"/>
      <c r="K793" s="105"/>
      <c r="L793" s="105"/>
      <c r="M793" s="105"/>
      <c r="N793" s="105"/>
      <c r="O793" s="105"/>
      <c r="P793" s="105"/>
      <c r="Q793" s="105"/>
      <c r="R793" s="105"/>
      <c r="S793" s="105"/>
      <c r="T793" s="105"/>
      <c r="U793" s="105"/>
      <c r="V793" s="105"/>
      <c r="W793" s="105"/>
      <c r="X793" s="105"/>
      <c r="Y793" s="105"/>
      <c r="Z793" s="105"/>
      <c r="AA793" s="105"/>
      <c r="AB793" s="105"/>
      <c r="AC793" s="105"/>
      <c r="AD793" s="105"/>
      <c r="AE793" s="105"/>
      <c r="AF793" s="105"/>
    </row>
    <row r="794" spans="1:32" x14ac:dyDescent="0.25">
      <c r="A794" s="105"/>
      <c r="B794" s="105"/>
      <c r="C794" s="105"/>
      <c r="D794" s="105"/>
      <c r="E794" s="105"/>
      <c r="F794" s="105"/>
      <c r="G794" s="105"/>
      <c r="H794" s="105"/>
      <c r="I794" s="105"/>
      <c r="J794" s="105"/>
      <c r="K794" s="105"/>
      <c r="L794" s="105"/>
      <c r="M794" s="105"/>
      <c r="N794" s="105"/>
      <c r="O794" s="105"/>
      <c r="P794" s="105"/>
      <c r="Q794" s="105"/>
      <c r="R794" s="105"/>
      <c r="S794" s="105"/>
      <c r="T794" s="105"/>
      <c r="U794" s="105"/>
      <c r="V794" s="105"/>
      <c r="W794" s="105"/>
      <c r="X794" s="105"/>
      <c r="Y794" s="105"/>
      <c r="Z794" s="105"/>
      <c r="AA794" s="105"/>
      <c r="AB794" s="105"/>
      <c r="AC794" s="105"/>
      <c r="AD794" s="105"/>
      <c r="AE794" s="105"/>
      <c r="AF794" s="105"/>
    </row>
    <row r="795" spans="1:32" x14ac:dyDescent="0.25">
      <c r="A795" s="105"/>
      <c r="B795" s="105"/>
      <c r="C795" s="105"/>
      <c r="D795" s="105"/>
      <c r="E795" s="105"/>
      <c r="F795" s="105"/>
      <c r="G795" s="105"/>
      <c r="H795" s="105"/>
      <c r="I795" s="105"/>
      <c r="J795" s="105"/>
      <c r="K795" s="105"/>
      <c r="L795" s="105"/>
      <c r="M795" s="105"/>
      <c r="N795" s="105"/>
      <c r="O795" s="105"/>
      <c r="P795" s="105"/>
      <c r="Q795" s="105"/>
      <c r="R795" s="105"/>
      <c r="S795" s="105"/>
      <c r="T795" s="105"/>
      <c r="U795" s="105"/>
      <c r="V795" s="105"/>
      <c r="W795" s="105"/>
      <c r="X795" s="105"/>
      <c r="Y795" s="105"/>
      <c r="Z795" s="105"/>
      <c r="AA795" s="105"/>
      <c r="AB795" s="105"/>
      <c r="AC795" s="105"/>
      <c r="AD795" s="105"/>
      <c r="AE795" s="105"/>
      <c r="AF795" s="105"/>
    </row>
    <row r="796" spans="1:32" x14ac:dyDescent="0.25">
      <c r="A796" s="105"/>
      <c r="B796" s="105"/>
      <c r="C796" s="105"/>
      <c r="D796" s="105"/>
      <c r="E796" s="105"/>
      <c r="F796" s="105"/>
      <c r="G796" s="105"/>
      <c r="H796" s="105"/>
      <c r="I796" s="105"/>
      <c r="J796" s="105"/>
      <c r="K796" s="105"/>
      <c r="L796" s="105"/>
      <c r="M796" s="105"/>
      <c r="N796" s="105"/>
      <c r="O796" s="105"/>
      <c r="P796" s="105"/>
      <c r="Q796" s="105"/>
      <c r="R796" s="105"/>
      <c r="S796" s="105"/>
      <c r="T796" s="105"/>
      <c r="U796" s="105"/>
      <c r="V796" s="105"/>
      <c r="W796" s="105"/>
      <c r="X796" s="105"/>
      <c r="Y796" s="105"/>
      <c r="Z796" s="105"/>
      <c r="AA796" s="105"/>
      <c r="AB796" s="105"/>
      <c r="AC796" s="105"/>
      <c r="AD796" s="105"/>
      <c r="AE796" s="105"/>
      <c r="AF796" s="105"/>
    </row>
    <row r="797" spans="1:32" x14ac:dyDescent="0.25">
      <c r="A797" s="105"/>
      <c r="B797" s="105"/>
      <c r="C797" s="105"/>
      <c r="D797" s="105"/>
      <c r="E797" s="105"/>
      <c r="F797" s="105"/>
      <c r="G797" s="105"/>
      <c r="H797" s="105"/>
      <c r="I797" s="105"/>
      <c r="J797" s="105"/>
      <c r="K797" s="105"/>
      <c r="L797" s="105"/>
      <c r="M797" s="105"/>
      <c r="N797" s="105"/>
      <c r="O797" s="105"/>
      <c r="P797" s="105"/>
      <c r="Q797" s="105"/>
      <c r="R797" s="105"/>
      <c r="S797" s="105"/>
      <c r="T797" s="105"/>
      <c r="U797" s="105"/>
      <c r="V797" s="105"/>
      <c r="W797" s="105"/>
      <c r="X797" s="105"/>
      <c r="Y797" s="105"/>
      <c r="Z797" s="105"/>
      <c r="AA797" s="105"/>
      <c r="AB797" s="105"/>
      <c r="AC797" s="105"/>
      <c r="AD797" s="105"/>
      <c r="AE797" s="105"/>
      <c r="AF797" s="105"/>
    </row>
    <row r="798" spans="1:32" x14ac:dyDescent="0.25">
      <c r="A798" s="105"/>
      <c r="B798" s="105"/>
      <c r="C798" s="105"/>
      <c r="D798" s="105"/>
      <c r="E798" s="105"/>
      <c r="F798" s="105"/>
      <c r="G798" s="105"/>
      <c r="H798" s="105"/>
      <c r="I798" s="105"/>
      <c r="J798" s="105"/>
      <c r="K798" s="105"/>
      <c r="L798" s="105"/>
      <c r="M798" s="105"/>
      <c r="N798" s="105"/>
      <c r="O798" s="105"/>
      <c r="P798" s="105"/>
      <c r="Q798" s="105"/>
      <c r="R798" s="105"/>
      <c r="S798" s="105"/>
      <c r="T798" s="105"/>
      <c r="U798" s="105"/>
      <c r="V798" s="105"/>
      <c r="W798" s="105"/>
      <c r="X798" s="105"/>
      <c r="Y798" s="105"/>
      <c r="Z798" s="105"/>
      <c r="AA798" s="105"/>
      <c r="AB798" s="105"/>
      <c r="AC798" s="105"/>
      <c r="AD798" s="105"/>
      <c r="AE798" s="105"/>
      <c r="AF798" s="105"/>
    </row>
    <row r="799" spans="1:32" x14ac:dyDescent="0.25">
      <c r="A799" s="105"/>
      <c r="B799" s="105"/>
      <c r="C799" s="105"/>
      <c r="D799" s="105"/>
      <c r="E799" s="105"/>
      <c r="F799" s="105"/>
      <c r="G799" s="105"/>
      <c r="H799" s="105"/>
      <c r="I799" s="105"/>
      <c r="J799" s="105"/>
      <c r="K799" s="105"/>
      <c r="L799" s="105"/>
      <c r="M799" s="105"/>
      <c r="N799" s="105"/>
      <c r="O799" s="105"/>
      <c r="P799" s="105"/>
      <c r="Q799" s="105"/>
      <c r="R799" s="105"/>
      <c r="S799" s="105"/>
      <c r="T799" s="105"/>
      <c r="U799" s="105"/>
      <c r="V799" s="105"/>
      <c r="W799" s="105"/>
      <c r="X799" s="105"/>
      <c r="Y799" s="105"/>
      <c r="Z799" s="105"/>
      <c r="AA799" s="105"/>
      <c r="AB799" s="105"/>
      <c r="AC799" s="105"/>
      <c r="AD799" s="105"/>
      <c r="AE799" s="105"/>
      <c r="AF799" s="105"/>
    </row>
    <row r="800" spans="1:32" x14ac:dyDescent="0.25">
      <c r="A800" s="105"/>
      <c r="B800" s="105"/>
      <c r="C800" s="105"/>
      <c r="D800" s="105"/>
      <c r="E800" s="105"/>
      <c r="F800" s="105"/>
      <c r="G800" s="105"/>
      <c r="H800" s="105"/>
      <c r="I800" s="105"/>
      <c r="J800" s="105"/>
      <c r="K800" s="105"/>
      <c r="L800" s="105"/>
      <c r="M800" s="105"/>
      <c r="N800" s="105"/>
      <c r="O800" s="105"/>
      <c r="P800" s="105"/>
      <c r="Q800" s="105"/>
      <c r="R800" s="105"/>
      <c r="S800" s="105"/>
      <c r="T800" s="105"/>
      <c r="U800" s="105"/>
      <c r="V800" s="105"/>
      <c r="W800" s="105"/>
      <c r="X800" s="105"/>
      <c r="Y800" s="105"/>
      <c r="Z800" s="105"/>
      <c r="AA800" s="105"/>
      <c r="AB800" s="105"/>
      <c r="AC800" s="105"/>
      <c r="AD800" s="105"/>
      <c r="AE800" s="105"/>
      <c r="AF800" s="105"/>
    </row>
    <row r="801" spans="1:32" x14ac:dyDescent="0.25">
      <c r="A801" s="105"/>
      <c r="B801" s="105"/>
      <c r="C801" s="105"/>
      <c r="D801" s="105"/>
      <c r="E801" s="105"/>
      <c r="F801" s="105"/>
      <c r="G801" s="105"/>
      <c r="H801" s="105"/>
      <c r="I801" s="105"/>
      <c r="J801" s="105"/>
      <c r="K801" s="105"/>
      <c r="L801" s="105"/>
      <c r="M801" s="105"/>
      <c r="N801" s="105"/>
      <c r="O801" s="105"/>
      <c r="P801" s="105"/>
      <c r="Q801" s="105"/>
      <c r="R801" s="105"/>
      <c r="S801" s="105"/>
      <c r="T801" s="105"/>
      <c r="U801" s="105"/>
      <c r="V801" s="105"/>
      <c r="W801" s="105"/>
      <c r="X801" s="105"/>
      <c r="Y801" s="105"/>
      <c r="Z801" s="105"/>
      <c r="AA801" s="105"/>
      <c r="AB801" s="105"/>
      <c r="AC801" s="105"/>
      <c r="AD801" s="105"/>
      <c r="AE801" s="105"/>
      <c r="AF801" s="105"/>
    </row>
    <row r="802" spans="1:32" x14ac:dyDescent="0.25">
      <c r="A802" s="105"/>
      <c r="B802" s="105"/>
      <c r="C802" s="105"/>
      <c r="D802" s="105"/>
      <c r="E802" s="105"/>
      <c r="F802" s="105"/>
      <c r="G802" s="105"/>
      <c r="H802" s="105"/>
      <c r="I802" s="105"/>
      <c r="J802" s="105"/>
      <c r="K802" s="105"/>
      <c r="L802" s="105"/>
      <c r="M802" s="105"/>
      <c r="N802" s="105"/>
      <c r="O802" s="105"/>
      <c r="P802" s="105"/>
      <c r="Q802" s="105"/>
      <c r="R802" s="105"/>
      <c r="S802" s="105"/>
      <c r="T802" s="105"/>
      <c r="U802" s="105"/>
      <c r="V802" s="105"/>
      <c r="W802" s="105"/>
      <c r="X802" s="105"/>
      <c r="Y802" s="105"/>
      <c r="Z802" s="105"/>
      <c r="AA802" s="105"/>
      <c r="AB802" s="105"/>
      <c r="AC802" s="105"/>
      <c r="AD802" s="105"/>
      <c r="AE802" s="105"/>
      <c r="AF802" s="105"/>
    </row>
    <row r="803" spans="1:32" x14ac:dyDescent="0.25">
      <c r="A803" s="105"/>
      <c r="B803" s="105"/>
      <c r="C803" s="105"/>
      <c r="D803" s="105"/>
      <c r="E803" s="105"/>
      <c r="F803" s="105"/>
      <c r="G803" s="105"/>
      <c r="H803" s="105"/>
      <c r="I803" s="105"/>
      <c r="J803" s="105"/>
      <c r="K803" s="105"/>
      <c r="L803" s="105"/>
      <c r="M803" s="105"/>
      <c r="N803" s="105"/>
      <c r="O803" s="105"/>
      <c r="P803" s="105"/>
      <c r="Q803" s="105"/>
      <c r="R803" s="105"/>
      <c r="S803" s="105"/>
      <c r="T803" s="105"/>
      <c r="U803" s="105"/>
      <c r="V803" s="105"/>
      <c r="W803" s="105"/>
      <c r="X803" s="105"/>
      <c r="Y803" s="105"/>
      <c r="Z803" s="105"/>
      <c r="AA803" s="105"/>
      <c r="AB803" s="105"/>
      <c r="AC803" s="105"/>
      <c r="AD803" s="105"/>
      <c r="AE803" s="105"/>
      <c r="AF803" s="105"/>
    </row>
    <row r="804" spans="1:32" x14ac:dyDescent="0.25">
      <c r="A804" s="105"/>
      <c r="B804" s="105"/>
      <c r="C804" s="105"/>
      <c r="D804" s="105"/>
      <c r="E804" s="105"/>
      <c r="F804" s="105"/>
      <c r="G804" s="105"/>
      <c r="H804" s="105"/>
      <c r="I804" s="105"/>
      <c r="J804" s="105"/>
      <c r="K804" s="105"/>
      <c r="L804" s="105"/>
      <c r="M804" s="105"/>
      <c r="N804" s="105"/>
      <c r="O804" s="105"/>
      <c r="P804" s="105"/>
      <c r="Q804" s="105"/>
      <c r="R804" s="105"/>
      <c r="S804" s="105"/>
      <c r="T804" s="105"/>
      <c r="U804" s="105"/>
      <c r="V804" s="105"/>
      <c r="W804" s="105"/>
      <c r="X804" s="105"/>
      <c r="Y804" s="105"/>
      <c r="Z804" s="105"/>
      <c r="AA804" s="105"/>
      <c r="AB804" s="105"/>
      <c r="AC804" s="105"/>
      <c r="AD804" s="105"/>
      <c r="AE804" s="105"/>
      <c r="AF804" s="105"/>
    </row>
  </sheetData>
  <mergeCells count="88">
    <mergeCell ref="A202:D202"/>
    <mergeCell ref="A201:D201"/>
    <mergeCell ref="A200:D200"/>
    <mergeCell ref="A199:D199"/>
    <mergeCell ref="A198:D198"/>
    <mergeCell ref="A203:D203"/>
    <mergeCell ref="A205:D205"/>
    <mergeCell ref="A206:D206"/>
    <mergeCell ref="A204:D204"/>
    <mergeCell ref="A208:D208"/>
    <mergeCell ref="A207:D207"/>
    <mergeCell ref="A191:D191"/>
    <mergeCell ref="A188:D188"/>
    <mergeCell ref="A189:D189"/>
    <mergeCell ref="A190:D190"/>
    <mergeCell ref="A197:D197"/>
    <mergeCell ref="A196:D196"/>
    <mergeCell ref="A195:D195"/>
    <mergeCell ref="A192:D192"/>
    <mergeCell ref="A194:D194"/>
    <mergeCell ref="A193:D193"/>
    <mergeCell ref="A163:D163"/>
    <mergeCell ref="A174:D174"/>
    <mergeCell ref="A175:D175"/>
    <mergeCell ref="A176:D176"/>
    <mergeCell ref="A173:D173"/>
    <mergeCell ref="A172:D172"/>
    <mergeCell ref="A157:D157"/>
    <mergeCell ref="A158:D158"/>
    <mergeCell ref="A155:D155"/>
    <mergeCell ref="A154:D154"/>
    <mergeCell ref="A156:D156"/>
    <mergeCell ref="A138:D138"/>
    <mergeCell ref="A136:D136"/>
    <mergeCell ref="A135:D135"/>
    <mergeCell ref="A137:D137"/>
    <mergeCell ref="A139:D139"/>
    <mergeCell ref="A231:C231"/>
    <mergeCell ref="A229:C229"/>
    <mergeCell ref="A230:C230"/>
    <mergeCell ref="A148:D148"/>
    <mergeCell ref="A144:D144"/>
    <mergeCell ref="A166:D166"/>
    <mergeCell ref="A164:D164"/>
    <mergeCell ref="A165:D165"/>
    <mergeCell ref="A161:D161"/>
    <mergeCell ref="A160:D160"/>
    <mergeCell ref="A162:D162"/>
    <mergeCell ref="A159:D159"/>
    <mergeCell ref="A187:D187"/>
    <mergeCell ref="A186:D186"/>
    <mergeCell ref="A152:D152"/>
    <mergeCell ref="A153:D153"/>
    <mergeCell ref="A226:C226"/>
    <mergeCell ref="A225:C225"/>
    <mergeCell ref="A224:C224"/>
    <mergeCell ref="A227:C227"/>
    <mergeCell ref="A228:C228"/>
    <mergeCell ref="A232:C232"/>
    <mergeCell ref="A234:C234"/>
    <mergeCell ref="A238:C238"/>
    <mergeCell ref="A237:C237"/>
    <mergeCell ref="A236:C236"/>
    <mergeCell ref="A235:C235"/>
    <mergeCell ref="A233:C233"/>
    <mergeCell ref="A141:D141"/>
    <mergeCell ref="A140:D140"/>
    <mergeCell ref="A150:D150"/>
    <mergeCell ref="A151:D151"/>
    <mergeCell ref="A149:D149"/>
    <mergeCell ref="A147:D147"/>
    <mergeCell ref="A145:D145"/>
    <mergeCell ref="A146:D146"/>
    <mergeCell ref="A142:D142"/>
    <mergeCell ref="A143:D143"/>
    <mergeCell ref="A170:D170"/>
    <mergeCell ref="A171:D171"/>
    <mergeCell ref="A167:D167"/>
    <mergeCell ref="A168:D168"/>
    <mergeCell ref="A180:D180"/>
    <mergeCell ref="A179:D179"/>
    <mergeCell ref="A169:D169"/>
    <mergeCell ref="A177:D177"/>
    <mergeCell ref="A183:D183"/>
    <mergeCell ref="A184:D184"/>
    <mergeCell ref="A185:D185"/>
    <mergeCell ref="A182:D182"/>
    <mergeCell ref="A178:D178"/>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B154"/>
  <sheetViews>
    <sheetView workbookViewId="0"/>
  </sheetViews>
  <sheetFormatPr defaultColWidth="17.28515625" defaultRowHeight="15" customHeight="1" x14ac:dyDescent="0.25"/>
  <cols>
    <col min="3" max="3" width="49.5703125" customWidth="1"/>
    <col min="9" max="9" width="28.7109375" customWidth="1"/>
    <col min="12" max="12" width="35.85546875" customWidth="1"/>
  </cols>
  <sheetData>
    <row r="1" spans="1:28" ht="39" x14ac:dyDescent="0.25">
      <c r="A1" s="143" t="s">
        <v>78</v>
      </c>
      <c r="B1" s="143" t="s">
        <v>79</v>
      </c>
      <c r="C1" s="144" t="s">
        <v>1432</v>
      </c>
      <c r="D1" s="113" t="s">
        <v>1433</v>
      </c>
      <c r="E1" s="113" t="s">
        <v>1434</v>
      </c>
      <c r="F1" s="113" t="s">
        <v>1435</v>
      </c>
      <c r="G1" s="137" t="s">
        <v>1431</v>
      </c>
      <c r="H1" s="113" t="s">
        <v>1436</v>
      </c>
      <c r="I1" s="145" t="s">
        <v>1437</v>
      </c>
      <c r="J1" s="113" t="s">
        <v>1438</v>
      </c>
      <c r="K1" s="113" t="s">
        <v>1439</v>
      </c>
      <c r="L1" s="145" t="s">
        <v>1440</v>
      </c>
      <c r="M1" s="105"/>
      <c r="N1" s="105"/>
      <c r="O1" s="105"/>
      <c r="P1" s="105"/>
      <c r="Q1" s="105"/>
      <c r="R1" s="105"/>
      <c r="S1" s="105"/>
      <c r="T1" s="105"/>
      <c r="U1" s="105"/>
      <c r="V1" s="105"/>
      <c r="W1" s="105"/>
      <c r="X1" s="105"/>
    </row>
    <row r="2" spans="1:28" ht="39" hidden="1" x14ac:dyDescent="0.25">
      <c r="A2" s="146" t="s">
        <v>105</v>
      </c>
      <c r="B2" s="147" t="s">
        <v>1441</v>
      </c>
      <c r="C2" s="148" t="s">
        <v>1421</v>
      </c>
      <c r="D2" s="149">
        <v>4</v>
      </c>
      <c r="E2" s="149">
        <v>4</v>
      </c>
      <c r="F2" s="150" t="s">
        <v>1442</v>
      </c>
      <c r="G2" s="149">
        <v>15</v>
      </c>
      <c r="H2" s="151" t="s">
        <v>1443</v>
      </c>
      <c r="I2" s="150" t="str">
        <f t="shared" ref="I2:I154" si="0">IF(H2="Proposed", "Concept Formulation",IF(H2="Evaluated", "Development and Extension", IF(H2="Experimented", "Internal Enhancement and Exploration", IF(H2="Adopted", "External Enhancement and Exploration",""))))</f>
        <v>Development and Extension</v>
      </c>
      <c r="J2" s="150" t="s">
        <v>1444</v>
      </c>
      <c r="K2" s="149" t="s">
        <v>1445</v>
      </c>
      <c r="L2" s="148"/>
      <c r="M2" s="152"/>
      <c r="N2" s="152"/>
      <c r="O2" s="152"/>
      <c r="P2" s="152"/>
      <c r="Q2" s="152"/>
      <c r="R2" s="152"/>
      <c r="S2" s="152"/>
      <c r="T2" s="152"/>
      <c r="U2" s="152"/>
      <c r="V2" s="152"/>
      <c r="W2" s="152"/>
      <c r="X2" s="152"/>
      <c r="Y2" s="153"/>
      <c r="Z2" s="153"/>
      <c r="AA2" s="153"/>
      <c r="AB2" s="153"/>
    </row>
    <row r="3" spans="1:28" ht="39" hidden="1" x14ac:dyDescent="0.25">
      <c r="A3" s="146" t="s">
        <v>105</v>
      </c>
      <c r="B3" s="147" t="s">
        <v>1441</v>
      </c>
      <c r="C3" s="148" t="s">
        <v>1416</v>
      </c>
      <c r="D3" s="149">
        <v>4</v>
      </c>
      <c r="E3" s="149">
        <v>4</v>
      </c>
      <c r="F3" s="150" t="s">
        <v>1442</v>
      </c>
      <c r="G3" s="149">
        <v>15</v>
      </c>
      <c r="H3" s="151" t="s">
        <v>1443</v>
      </c>
      <c r="I3" s="150" t="str">
        <f t="shared" si="0"/>
        <v>Development and Extension</v>
      </c>
      <c r="J3" s="150" t="s">
        <v>1444</v>
      </c>
      <c r="K3" s="149" t="s">
        <v>1445</v>
      </c>
      <c r="L3" s="148"/>
      <c r="M3" s="152"/>
      <c r="N3" s="152"/>
      <c r="O3" s="152"/>
      <c r="P3" s="152"/>
      <c r="Q3" s="152"/>
      <c r="R3" s="152"/>
      <c r="S3" s="152"/>
      <c r="T3" s="152"/>
      <c r="U3" s="152"/>
      <c r="V3" s="152"/>
      <c r="W3" s="152"/>
      <c r="X3" s="152"/>
      <c r="Y3" s="153"/>
      <c r="Z3" s="153"/>
      <c r="AA3" s="153"/>
      <c r="AB3" s="153"/>
    </row>
    <row r="4" spans="1:28" ht="26.25" x14ac:dyDescent="0.25">
      <c r="A4" s="146" t="s">
        <v>112</v>
      </c>
      <c r="B4" s="147" t="s">
        <v>1441</v>
      </c>
      <c r="C4" s="148" t="s">
        <v>1419</v>
      </c>
      <c r="D4" s="149">
        <v>2</v>
      </c>
      <c r="E4" s="149">
        <v>1</v>
      </c>
      <c r="F4" s="150" t="s">
        <v>1446</v>
      </c>
      <c r="G4" s="149">
        <v>11</v>
      </c>
      <c r="H4" s="151" t="s">
        <v>1447</v>
      </c>
      <c r="I4" s="150" t="str">
        <f t="shared" si="0"/>
        <v>Concept Formulation</v>
      </c>
      <c r="J4" s="149" t="s">
        <v>1448</v>
      </c>
      <c r="K4" s="149" t="s">
        <v>1445</v>
      </c>
      <c r="L4" s="154" t="s">
        <v>1449</v>
      </c>
      <c r="M4" s="152"/>
      <c r="N4" s="152"/>
      <c r="O4" s="152"/>
      <c r="P4" s="152"/>
      <c r="Q4" s="152"/>
      <c r="R4" s="152"/>
      <c r="S4" s="152"/>
      <c r="T4" s="152"/>
      <c r="U4" s="152"/>
      <c r="V4" s="152"/>
      <c r="W4" s="152"/>
      <c r="X4" s="152"/>
      <c r="Y4" s="153"/>
      <c r="Z4" s="153"/>
      <c r="AA4" s="153"/>
      <c r="AB4" s="153"/>
    </row>
    <row r="5" spans="1:28" ht="39" x14ac:dyDescent="0.25">
      <c r="A5" s="146" t="s">
        <v>118</v>
      </c>
      <c r="B5" s="147" t="s">
        <v>1441</v>
      </c>
      <c r="C5" s="148" t="s">
        <v>1425</v>
      </c>
      <c r="D5" s="149">
        <v>2</v>
      </c>
      <c r="E5" s="149">
        <v>1</v>
      </c>
      <c r="F5" s="150" t="s">
        <v>1446</v>
      </c>
      <c r="G5" s="149">
        <v>10</v>
      </c>
      <c r="H5" s="151" t="s">
        <v>1447</v>
      </c>
      <c r="I5" s="150" t="str">
        <f t="shared" si="0"/>
        <v>Concept Formulation</v>
      </c>
      <c r="J5" s="150" t="s">
        <v>1450</v>
      </c>
      <c r="K5" s="149" t="s">
        <v>1445</v>
      </c>
      <c r="L5" s="154" t="s">
        <v>1451</v>
      </c>
      <c r="M5" s="152"/>
      <c r="N5" s="152"/>
      <c r="O5" s="152"/>
      <c r="P5" s="152"/>
      <c r="Q5" s="152"/>
      <c r="R5" s="152"/>
      <c r="S5" s="152"/>
      <c r="T5" s="152"/>
      <c r="U5" s="152"/>
      <c r="V5" s="152"/>
      <c r="W5" s="152"/>
      <c r="X5" s="152"/>
      <c r="Y5" s="153"/>
      <c r="Z5" s="153"/>
      <c r="AA5" s="153"/>
      <c r="AB5" s="153"/>
    </row>
    <row r="6" spans="1:28" ht="26.25" x14ac:dyDescent="0.25">
      <c r="A6" s="146" t="s">
        <v>118</v>
      </c>
      <c r="B6" s="147" t="s">
        <v>1441</v>
      </c>
      <c r="C6" s="148" t="s">
        <v>1425</v>
      </c>
      <c r="D6" s="149">
        <v>2</v>
      </c>
      <c r="E6" s="149">
        <v>1</v>
      </c>
      <c r="F6" s="150" t="s">
        <v>1446</v>
      </c>
      <c r="G6" s="149">
        <v>10</v>
      </c>
      <c r="H6" s="151" t="s">
        <v>1447</v>
      </c>
      <c r="I6" s="150" t="str">
        <f t="shared" si="0"/>
        <v>Concept Formulation</v>
      </c>
      <c r="J6" s="150" t="s">
        <v>1450</v>
      </c>
      <c r="K6" s="149" t="s">
        <v>1445</v>
      </c>
      <c r="L6" s="154" t="s">
        <v>1452</v>
      </c>
      <c r="M6" s="152"/>
      <c r="N6" s="152"/>
      <c r="O6" s="152"/>
      <c r="P6" s="152"/>
      <c r="Q6" s="152"/>
      <c r="R6" s="152"/>
      <c r="S6" s="152"/>
      <c r="T6" s="152"/>
      <c r="U6" s="152"/>
      <c r="V6" s="152"/>
      <c r="W6" s="152"/>
      <c r="X6" s="152"/>
      <c r="Y6" s="153"/>
      <c r="Z6" s="153"/>
      <c r="AA6" s="153"/>
      <c r="AB6" s="153"/>
    </row>
    <row r="7" spans="1:28" ht="26.25" hidden="1" x14ac:dyDescent="0.25">
      <c r="A7" s="146" t="s">
        <v>131</v>
      </c>
      <c r="B7" s="146" t="s">
        <v>1453</v>
      </c>
      <c r="C7" s="155" t="s">
        <v>1425</v>
      </c>
      <c r="D7" s="108">
        <v>5</v>
      </c>
      <c r="E7" s="108">
        <v>5</v>
      </c>
      <c r="F7" s="156" t="s">
        <v>1454</v>
      </c>
      <c r="G7" s="157">
        <v>20</v>
      </c>
      <c r="H7" s="157" t="s">
        <v>1455</v>
      </c>
      <c r="I7" s="150" t="str">
        <f t="shared" si="0"/>
        <v>Internal Enhancement and Exploration</v>
      </c>
      <c r="J7" s="108" t="s">
        <v>1456</v>
      </c>
      <c r="K7" s="108" t="s">
        <v>1445</v>
      </c>
      <c r="L7" s="158" t="s">
        <v>1457</v>
      </c>
      <c r="M7" s="105"/>
      <c r="N7" s="105"/>
      <c r="O7" s="105"/>
      <c r="P7" s="105"/>
      <c r="Q7" s="105"/>
      <c r="R7" s="105"/>
      <c r="S7" s="105"/>
      <c r="T7" s="105"/>
      <c r="U7" s="105"/>
      <c r="V7" s="105"/>
      <c r="W7" s="105"/>
      <c r="X7" s="105"/>
    </row>
    <row r="8" spans="1:28" hidden="1" x14ac:dyDescent="0.25">
      <c r="A8" s="146" t="s">
        <v>145</v>
      </c>
      <c r="B8" s="146" t="s">
        <v>1453</v>
      </c>
      <c r="C8" s="155" t="s">
        <v>1425</v>
      </c>
      <c r="D8" s="108">
        <v>5</v>
      </c>
      <c r="E8" s="108">
        <v>4</v>
      </c>
      <c r="F8" s="156" t="s">
        <v>1442</v>
      </c>
      <c r="G8" s="157">
        <v>16</v>
      </c>
      <c r="H8" s="157" t="s">
        <v>1443</v>
      </c>
      <c r="I8" s="150" t="str">
        <f t="shared" si="0"/>
        <v>Development and Extension</v>
      </c>
      <c r="J8" s="108" t="s">
        <v>1450</v>
      </c>
      <c r="K8" s="108" t="s">
        <v>1445</v>
      </c>
      <c r="L8" s="158" t="s">
        <v>1458</v>
      </c>
      <c r="M8" s="105"/>
      <c r="N8" s="105"/>
      <c r="O8" s="105"/>
      <c r="P8" s="105"/>
      <c r="Q8" s="105"/>
      <c r="R8" s="105"/>
      <c r="S8" s="105"/>
      <c r="T8" s="105"/>
      <c r="U8" s="105"/>
      <c r="V8" s="105"/>
      <c r="W8" s="105"/>
      <c r="X8" s="105"/>
    </row>
    <row r="9" spans="1:28" ht="39" hidden="1" x14ac:dyDescent="0.25">
      <c r="A9" s="146" t="s">
        <v>159</v>
      </c>
      <c r="B9" s="146" t="s">
        <v>1453</v>
      </c>
      <c r="C9" s="155" t="s">
        <v>1424</v>
      </c>
      <c r="D9" s="157">
        <v>4</v>
      </c>
      <c r="E9" s="156">
        <v>4</v>
      </c>
      <c r="F9" s="156" t="s">
        <v>1442</v>
      </c>
      <c r="G9" s="159">
        <v>17</v>
      </c>
      <c r="H9" s="157" t="s">
        <v>1443</v>
      </c>
      <c r="I9" s="154" t="str">
        <f t="shared" si="0"/>
        <v>Development and Extension</v>
      </c>
      <c r="J9" s="156" t="s">
        <v>1459</v>
      </c>
      <c r="K9" s="108" t="s">
        <v>1460</v>
      </c>
      <c r="L9" s="158" t="s">
        <v>1461</v>
      </c>
      <c r="M9" s="105"/>
      <c r="N9" s="105"/>
      <c r="O9" s="105"/>
      <c r="P9" s="105"/>
      <c r="Q9" s="105"/>
      <c r="R9" s="105"/>
      <c r="S9" s="105"/>
      <c r="T9" s="105"/>
      <c r="U9" s="105"/>
      <c r="V9" s="105"/>
      <c r="W9" s="105"/>
      <c r="X9" s="105"/>
    </row>
    <row r="10" spans="1:28" ht="26.25" hidden="1" x14ac:dyDescent="0.25">
      <c r="A10" s="146" t="s">
        <v>165</v>
      </c>
      <c r="B10" s="146" t="s">
        <v>1453</v>
      </c>
      <c r="C10" s="155" t="s">
        <v>1414</v>
      </c>
      <c r="D10" s="157">
        <v>4</v>
      </c>
      <c r="E10" s="108">
        <v>5</v>
      </c>
      <c r="F10" s="156" t="s">
        <v>1454</v>
      </c>
      <c r="G10" s="157">
        <v>17</v>
      </c>
      <c r="H10" s="157" t="s">
        <v>1455</v>
      </c>
      <c r="I10" s="150" t="str">
        <f t="shared" si="0"/>
        <v>Internal Enhancement and Exploration</v>
      </c>
      <c r="J10" s="108" t="s">
        <v>1445</v>
      </c>
      <c r="K10" s="108" t="s">
        <v>1445</v>
      </c>
      <c r="L10" s="158" t="s">
        <v>1424</v>
      </c>
      <c r="M10" s="105"/>
      <c r="N10" s="105"/>
      <c r="O10" s="105"/>
      <c r="P10" s="105"/>
      <c r="Q10" s="105"/>
      <c r="R10" s="105"/>
      <c r="S10" s="105"/>
      <c r="T10" s="105"/>
      <c r="U10" s="105"/>
      <c r="V10" s="105"/>
      <c r="W10" s="105"/>
      <c r="X10" s="105"/>
    </row>
    <row r="11" spans="1:28" ht="26.25" hidden="1" x14ac:dyDescent="0.25">
      <c r="A11" s="146" t="s">
        <v>171</v>
      </c>
      <c r="B11" s="146" t="s">
        <v>1453</v>
      </c>
      <c r="C11" s="155" t="s">
        <v>1425</v>
      </c>
      <c r="D11" s="157">
        <v>3</v>
      </c>
      <c r="E11" s="108">
        <v>4</v>
      </c>
      <c r="F11" s="156" t="s">
        <v>1462</v>
      </c>
      <c r="G11" s="157">
        <v>11</v>
      </c>
      <c r="H11" s="157" t="s">
        <v>1463</v>
      </c>
      <c r="I11" s="150" t="str">
        <f t="shared" si="0"/>
        <v>External Enhancement and Exploration</v>
      </c>
      <c r="J11" s="108" t="s">
        <v>1464</v>
      </c>
      <c r="K11" s="108" t="s">
        <v>1465</v>
      </c>
      <c r="L11" s="158" t="s">
        <v>1466</v>
      </c>
      <c r="M11" s="105"/>
      <c r="N11" s="105"/>
      <c r="O11" s="105"/>
      <c r="P11" s="105"/>
      <c r="Q11" s="105"/>
      <c r="R11" s="105"/>
      <c r="S11" s="105"/>
      <c r="T11" s="105"/>
      <c r="U11" s="105"/>
      <c r="V11" s="105"/>
      <c r="W11" s="105"/>
      <c r="X11" s="105"/>
    </row>
    <row r="12" spans="1:28" x14ac:dyDescent="0.25">
      <c r="A12" s="146" t="s">
        <v>183</v>
      </c>
      <c r="B12" s="146" t="s">
        <v>1453</v>
      </c>
      <c r="C12" s="155" t="s">
        <v>1424</v>
      </c>
      <c r="D12" s="157">
        <v>2</v>
      </c>
      <c r="E12" s="108">
        <v>1</v>
      </c>
      <c r="F12" s="156" t="s">
        <v>1446</v>
      </c>
      <c r="G12" s="157">
        <v>10</v>
      </c>
      <c r="H12" s="157" t="s">
        <v>1447</v>
      </c>
      <c r="I12" s="154" t="str">
        <f t="shared" si="0"/>
        <v>Concept Formulation</v>
      </c>
      <c r="J12" s="108" t="s">
        <v>1467</v>
      </c>
      <c r="K12" s="108" t="s">
        <v>1468</v>
      </c>
      <c r="L12" s="158" t="s">
        <v>1469</v>
      </c>
      <c r="M12" s="105"/>
      <c r="N12" s="105"/>
      <c r="O12" s="105"/>
      <c r="P12" s="105"/>
      <c r="Q12" s="105"/>
      <c r="R12" s="105"/>
      <c r="S12" s="105"/>
      <c r="T12" s="105"/>
      <c r="U12" s="105"/>
      <c r="V12" s="105"/>
      <c r="W12" s="105"/>
      <c r="X12" s="105"/>
    </row>
    <row r="13" spans="1:28" x14ac:dyDescent="0.25">
      <c r="A13" s="146" t="s">
        <v>183</v>
      </c>
      <c r="B13" s="146" t="s">
        <v>1453</v>
      </c>
      <c r="C13" s="155" t="s">
        <v>1415</v>
      </c>
      <c r="D13" s="108">
        <v>2</v>
      </c>
      <c r="E13" s="108">
        <v>1</v>
      </c>
      <c r="F13" s="156" t="s">
        <v>1446</v>
      </c>
      <c r="G13" s="157">
        <v>10</v>
      </c>
      <c r="H13" s="157" t="s">
        <v>1447</v>
      </c>
      <c r="I13" s="150" t="str">
        <f t="shared" si="0"/>
        <v>Concept Formulation</v>
      </c>
      <c r="J13" s="108" t="s">
        <v>1450</v>
      </c>
      <c r="K13" s="108" t="s">
        <v>1468</v>
      </c>
      <c r="L13" s="158" t="s">
        <v>1469</v>
      </c>
      <c r="M13" s="105"/>
      <c r="N13" s="105"/>
      <c r="O13" s="105"/>
      <c r="P13" s="105"/>
      <c r="Q13" s="105"/>
      <c r="R13" s="105"/>
      <c r="S13" s="105"/>
      <c r="T13" s="105"/>
      <c r="U13" s="105"/>
      <c r="V13" s="105"/>
      <c r="W13" s="105"/>
      <c r="X13" s="105"/>
    </row>
    <row r="14" spans="1:28" x14ac:dyDescent="0.25">
      <c r="A14" s="160" t="s">
        <v>189</v>
      </c>
      <c r="B14" s="160" t="s">
        <v>1470</v>
      </c>
      <c r="C14" s="161" t="s">
        <v>1424</v>
      </c>
      <c r="D14" s="162">
        <v>1</v>
      </c>
      <c r="E14" s="162">
        <v>1</v>
      </c>
      <c r="F14" s="163" t="s">
        <v>1471</v>
      </c>
      <c r="G14" s="164">
        <v>10</v>
      </c>
      <c r="H14" s="164" t="s">
        <v>1447</v>
      </c>
      <c r="I14" s="165" t="str">
        <f t="shared" si="0"/>
        <v>Concept Formulation</v>
      </c>
      <c r="J14" s="162" t="s">
        <v>1450</v>
      </c>
      <c r="K14" s="162" t="s">
        <v>1445</v>
      </c>
      <c r="L14" s="161" t="s">
        <v>1472</v>
      </c>
      <c r="M14" s="166"/>
      <c r="N14" s="166"/>
      <c r="O14" s="166"/>
      <c r="P14" s="166"/>
      <c r="Q14" s="166"/>
      <c r="R14" s="166"/>
      <c r="S14" s="166"/>
      <c r="T14" s="166"/>
      <c r="U14" s="166"/>
      <c r="V14" s="166"/>
      <c r="W14" s="166"/>
      <c r="X14" s="166"/>
      <c r="Y14" s="167"/>
      <c r="Z14" s="167"/>
      <c r="AA14" s="167"/>
      <c r="AB14" s="167"/>
    </row>
    <row r="15" spans="1:28" hidden="1" x14ac:dyDescent="0.25">
      <c r="A15" s="146" t="s">
        <v>194</v>
      </c>
      <c r="B15" s="146" t="s">
        <v>1470</v>
      </c>
      <c r="C15" s="155" t="s">
        <v>1418</v>
      </c>
      <c r="D15" s="108">
        <v>4</v>
      </c>
      <c r="E15" s="108">
        <v>4</v>
      </c>
      <c r="F15" s="156" t="s">
        <v>1442</v>
      </c>
      <c r="G15" s="108">
        <v>15</v>
      </c>
      <c r="H15" s="157" t="s">
        <v>1443</v>
      </c>
      <c r="I15" s="150" t="str">
        <f t="shared" si="0"/>
        <v>Development and Extension</v>
      </c>
      <c r="J15" s="108" t="s">
        <v>1456</v>
      </c>
      <c r="K15" s="108" t="s">
        <v>1445</v>
      </c>
      <c r="L15" s="155" t="s">
        <v>1473</v>
      </c>
      <c r="M15" s="105"/>
      <c r="N15" s="105"/>
      <c r="O15" s="105"/>
      <c r="P15" s="105"/>
      <c r="Q15" s="105"/>
      <c r="R15" s="105"/>
      <c r="S15" s="105"/>
      <c r="T15" s="105"/>
      <c r="U15" s="105"/>
      <c r="V15" s="105"/>
      <c r="W15" s="105"/>
      <c r="X15" s="105"/>
    </row>
    <row r="16" spans="1:28" hidden="1" x14ac:dyDescent="0.25">
      <c r="A16" s="146" t="s">
        <v>206</v>
      </c>
      <c r="B16" s="146" t="s">
        <v>1470</v>
      </c>
      <c r="C16" s="155" t="s">
        <v>1424</v>
      </c>
      <c r="D16" s="157">
        <v>5</v>
      </c>
      <c r="E16" s="108">
        <v>4</v>
      </c>
      <c r="F16" s="156" t="s">
        <v>1442</v>
      </c>
      <c r="G16" s="157">
        <v>17</v>
      </c>
      <c r="H16" s="157" t="s">
        <v>1443</v>
      </c>
      <c r="I16" s="154" t="str">
        <f t="shared" si="0"/>
        <v>Development and Extension</v>
      </c>
      <c r="J16" s="108" t="s">
        <v>1474</v>
      </c>
      <c r="K16" s="108" t="s">
        <v>1445</v>
      </c>
      <c r="L16" s="155" t="s">
        <v>1472</v>
      </c>
      <c r="M16" s="105"/>
      <c r="N16" s="105"/>
      <c r="O16" s="105"/>
      <c r="P16" s="105"/>
      <c r="Q16" s="105"/>
      <c r="R16" s="105"/>
      <c r="S16" s="105"/>
      <c r="T16" s="105"/>
      <c r="U16" s="105"/>
      <c r="V16" s="105"/>
      <c r="W16" s="105"/>
      <c r="X16" s="105"/>
    </row>
    <row r="17" spans="1:24" hidden="1" x14ac:dyDescent="0.25">
      <c r="A17" s="146" t="s">
        <v>206</v>
      </c>
      <c r="B17" s="146" t="s">
        <v>1470</v>
      </c>
      <c r="C17" s="155" t="s">
        <v>1424</v>
      </c>
      <c r="D17" s="157">
        <v>5</v>
      </c>
      <c r="E17" s="108">
        <v>4</v>
      </c>
      <c r="F17" s="156" t="s">
        <v>1442</v>
      </c>
      <c r="G17" s="157">
        <v>17</v>
      </c>
      <c r="H17" s="157" t="s">
        <v>1443</v>
      </c>
      <c r="I17" s="154" t="str">
        <f t="shared" si="0"/>
        <v>Development and Extension</v>
      </c>
      <c r="J17" s="108" t="s">
        <v>1474</v>
      </c>
      <c r="K17" s="108" t="s">
        <v>1445</v>
      </c>
      <c r="L17" s="155" t="s">
        <v>1472</v>
      </c>
      <c r="M17" s="105"/>
      <c r="N17" s="105"/>
      <c r="O17" s="105"/>
      <c r="P17" s="105"/>
      <c r="Q17" s="105"/>
      <c r="R17" s="105"/>
      <c r="S17" s="105"/>
      <c r="T17" s="105"/>
      <c r="U17" s="105"/>
      <c r="V17" s="105"/>
      <c r="W17" s="105"/>
      <c r="X17" s="105"/>
    </row>
    <row r="18" spans="1:24" hidden="1" x14ac:dyDescent="0.25">
      <c r="A18" s="146" t="s">
        <v>206</v>
      </c>
      <c r="B18" s="146" t="s">
        <v>1470</v>
      </c>
      <c r="C18" s="155" t="s">
        <v>1424</v>
      </c>
      <c r="D18" s="157">
        <v>5</v>
      </c>
      <c r="E18" s="108">
        <v>4</v>
      </c>
      <c r="F18" s="156" t="s">
        <v>1442</v>
      </c>
      <c r="G18" s="157">
        <v>17</v>
      </c>
      <c r="H18" s="157" t="s">
        <v>1443</v>
      </c>
      <c r="I18" s="154" t="str">
        <f t="shared" si="0"/>
        <v>Development and Extension</v>
      </c>
      <c r="J18" s="108" t="s">
        <v>1474</v>
      </c>
      <c r="K18" s="108" t="s">
        <v>1445</v>
      </c>
      <c r="L18" s="155" t="s">
        <v>1472</v>
      </c>
      <c r="M18" s="105"/>
      <c r="N18" s="105"/>
      <c r="O18" s="105"/>
      <c r="P18" s="105"/>
      <c r="Q18" s="105"/>
      <c r="R18" s="105"/>
      <c r="S18" s="105"/>
      <c r="T18" s="105"/>
      <c r="U18" s="105"/>
      <c r="V18" s="105"/>
      <c r="W18" s="105"/>
      <c r="X18" s="105"/>
    </row>
    <row r="19" spans="1:24" ht="26.25" hidden="1" x14ac:dyDescent="0.25">
      <c r="A19" s="146" t="s">
        <v>213</v>
      </c>
      <c r="B19" s="146" t="s">
        <v>1470</v>
      </c>
      <c r="C19" s="155" t="s">
        <v>1424</v>
      </c>
      <c r="D19" s="108">
        <v>5</v>
      </c>
      <c r="E19" s="108">
        <v>4</v>
      </c>
      <c r="F19" s="156" t="s">
        <v>1442</v>
      </c>
      <c r="G19" s="159">
        <v>17</v>
      </c>
      <c r="H19" s="157" t="s">
        <v>1443</v>
      </c>
      <c r="I19" s="154" t="str">
        <f t="shared" si="0"/>
        <v>Development and Extension</v>
      </c>
      <c r="J19" s="108" t="s">
        <v>1450</v>
      </c>
      <c r="K19" s="108" t="s">
        <v>1465</v>
      </c>
      <c r="L19" s="158" t="s">
        <v>1475</v>
      </c>
      <c r="M19" s="105"/>
      <c r="N19" s="105"/>
      <c r="O19" s="105"/>
      <c r="P19" s="105"/>
      <c r="Q19" s="105"/>
      <c r="R19" s="105"/>
      <c r="S19" s="105"/>
      <c r="T19" s="105"/>
      <c r="U19" s="105"/>
      <c r="V19" s="105"/>
      <c r="W19" s="105"/>
      <c r="X19" s="105"/>
    </row>
    <row r="20" spans="1:24" hidden="1" x14ac:dyDescent="0.25">
      <c r="A20" s="146" t="s">
        <v>213</v>
      </c>
      <c r="B20" s="146" t="s">
        <v>1470</v>
      </c>
      <c r="C20" s="155" t="s">
        <v>1415</v>
      </c>
      <c r="D20" s="157">
        <v>4</v>
      </c>
      <c r="E20" s="108">
        <v>4</v>
      </c>
      <c r="F20" s="156" t="s">
        <v>1442</v>
      </c>
      <c r="G20" s="108">
        <v>16</v>
      </c>
      <c r="H20" s="157" t="s">
        <v>1443</v>
      </c>
      <c r="I20" s="150" t="str">
        <f t="shared" si="0"/>
        <v>Development and Extension</v>
      </c>
      <c r="J20" s="108" t="s">
        <v>1450</v>
      </c>
      <c r="K20" s="108" t="s">
        <v>1465</v>
      </c>
      <c r="L20" s="155" t="s">
        <v>1476</v>
      </c>
      <c r="M20" s="105"/>
      <c r="N20" s="105"/>
      <c r="O20" s="105"/>
      <c r="P20" s="105"/>
      <c r="Q20" s="105"/>
      <c r="R20" s="105"/>
      <c r="S20" s="105"/>
      <c r="T20" s="105"/>
      <c r="U20" s="105"/>
      <c r="V20" s="105"/>
      <c r="W20" s="105"/>
      <c r="X20" s="105"/>
    </row>
    <row r="21" spans="1:24" hidden="1" x14ac:dyDescent="0.25">
      <c r="A21" s="146" t="s">
        <v>213</v>
      </c>
      <c r="B21" s="146" t="s">
        <v>1470</v>
      </c>
      <c r="C21" s="155" t="s">
        <v>1415</v>
      </c>
      <c r="D21" s="157">
        <v>4</v>
      </c>
      <c r="E21" s="108">
        <v>4</v>
      </c>
      <c r="F21" s="156" t="s">
        <v>1442</v>
      </c>
      <c r="G21" s="108">
        <v>16</v>
      </c>
      <c r="H21" s="157" t="s">
        <v>1443</v>
      </c>
      <c r="I21" s="150" t="str">
        <f t="shared" si="0"/>
        <v>Development and Extension</v>
      </c>
      <c r="J21" s="108" t="s">
        <v>1450</v>
      </c>
      <c r="K21" s="108" t="s">
        <v>1465</v>
      </c>
      <c r="L21" s="155" t="s">
        <v>1476</v>
      </c>
      <c r="M21" s="105"/>
      <c r="N21" s="105"/>
      <c r="O21" s="105"/>
      <c r="P21" s="105"/>
      <c r="Q21" s="105"/>
      <c r="R21" s="105"/>
      <c r="S21" s="105"/>
      <c r="T21" s="105"/>
      <c r="U21" s="105"/>
      <c r="V21" s="105"/>
      <c r="W21" s="105"/>
      <c r="X21" s="105"/>
    </row>
    <row r="22" spans="1:24" ht="26.25" hidden="1" x14ac:dyDescent="0.25">
      <c r="A22" s="146" t="s">
        <v>219</v>
      </c>
      <c r="B22" s="146" t="s">
        <v>1477</v>
      </c>
      <c r="C22" s="155" t="s">
        <v>1415</v>
      </c>
      <c r="D22" s="157">
        <v>4</v>
      </c>
      <c r="E22" s="108">
        <v>4</v>
      </c>
      <c r="F22" s="156" t="s">
        <v>1442</v>
      </c>
      <c r="G22" s="157">
        <v>16</v>
      </c>
      <c r="H22" s="157" t="s">
        <v>1463</v>
      </c>
      <c r="I22" s="150" t="str">
        <f t="shared" si="0"/>
        <v>External Enhancement and Exploration</v>
      </c>
      <c r="J22" s="108" t="s">
        <v>1450</v>
      </c>
      <c r="K22" s="108" t="s">
        <v>1445</v>
      </c>
      <c r="L22" s="155" t="s">
        <v>1476</v>
      </c>
      <c r="M22" s="105"/>
      <c r="N22" s="105"/>
      <c r="O22" s="105"/>
      <c r="P22" s="105"/>
      <c r="Q22" s="105"/>
      <c r="R22" s="105"/>
      <c r="S22" s="105"/>
      <c r="T22" s="105"/>
      <c r="U22" s="105"/>
      <c r="V22" s="105"/>
      <c r="W22" s="105"/>
      <c r="X22" s="105"/>
    </row>
    <row r="23" spans="1:24" x14ac:dyDescent="0.25">
      <c r="A23" s="146" t="s">
        <v>224</v>
      </c>
      <c r="B23" s="146" t="s">
        <v>1477</v>
      </c>
      <c r="C23" s="155" t="s">
        <v>1424</v>
      </c>
      <c r="D23" s="157">
        <v>2</v>
      </c>
      <c r="E23" s="108">
        <v>1</v>
      </c>
      <c r="F23" s="156" t="s">
        <v>1446</v>
      </c>
      <c r="G23" s="157">
        <v>10</v>
      </c>
      <c r="H23" s="157" t="s">
        <v>1447</v>
      </c>
      <c r="I23" s="154" t="str">
        <f t="shared" si="0"/>
        <v>Concept Formulation</v>
      </c>
      <c r="J23" s="108" t="s">
        <v>1450</v>
      </c>
      <c r="K23" s="108" t="s">
        <v>1445</v>
      </c>
      <c r="L23" s="155" t="s">
        <v>1478</v>
      </c>
      <c r="M23" s="105"/>
      <c r="N23" s="105"/>
      <c r="O23" s="105"/>
      <c r="P23" s="105"/>
      <c r="Q23" s="105"/>
      <c r="R23" s="105"/>
      <c r="S23" s="105"/>
      <c r="T23" s="105"/>
      <c r="U23" s="105"/>
      <c r="V23" s="105"/>
      <c r="W23" s="105"/>
      <c r="X23" s="105"/>
    </row>
    <row r="24" spans="1:24" x14ac:dyDescent="0.25">
      <c r="A24" s="146" t="s">
        <v>224</v>
      </c>
      <c r="B24" s="146" t="s">
        <v>1477</v>
      </c>
      <c r="C24" s="155" t="s">
        <v>1415</v>
      </c>
      <c r="D24" s="157">
        <v>2</v>
      </c>
      <c r="E24" s="108">
        <v>1</v>
      </c>
      <c r="F24" s="156" t="s">
        <v>1446</v>
      </c>
      <c r="G24" s="157">
        <v>10</v>
      </c>
      <c r="H24" s="157" t="s">
        <v>1447</v>
      </c>
      <c r="I24" s="150" t="str">
        <f t="shared" si="0"/>
        <v>Concept Formulation</v>
      </c>
      <c r="J24" s="108" t="s">
        <v>1450</v>
      </c>
      <c r="K24" s="108" t="s">
        <v>1445</v>
      </c>
      <c r="L24" s="155" t="s">
        <v>1479</v>
      </c>
      <c r="M24" s="105"/>
      <c r="N24" s="105"/>
      <c r="O24" s="105"/>
      <c r="P24" s="105"/>
      <c r="Q24" s="105"/>
      <c r="R24" s="105"/>
      <c r="S24" s="105"/>
      <c r="T24" s="105"/>
      <c r="U24" s="105"/>
      <c r="V24" s="105"/>
      <c r="W24" s="105"/>
      <c r="X24" s="105"/>
    </row>
    <row r="25" spans="1:24" x14ac:dyDescent="0.25">
      <c r="A25" s="146" t="s">
        <v>224</v>
      </c>
      <c r="B25" s="146" t="s">
        <v>1477</v>
      </c>
      <c r="C25" s="155" t="s">
        <v>1415</v>
      </c>
      <c r="D25" s="157">
        <v>2</v>
      </c>
      <c r="E25" s="108">
        <v>1</v>
      </c>
      <c r="F25" s="156" t="s">
        <v>1446</v>
      </c>
      <c r="G25" s="157">
        <v>10</v>
      </c>
      <c r="H25" s="157" t="s">
        <v>1447</v>
      </c>
      <c r="I25" s="150" t="str">
        <f t="shared" si="0"/>
        <v>Concept Formulation</v>
      </c>
      <c r="J25" s="108" t="s">
        <v>1450</v>
      </c>
      <c r="K25" s="108" t="s">
        <v>1445</v>
      </c>
      <c r="L25" s="155" t="s">
        <v>1479</v>
      </c>
      <c r="M25" s="105"/>
      <c r="N25" s="105"/>
      <c r="O25" s="105"/>
      <c r="P25" s="105"/>
      <c r="Q25" s="105"/>
      <c r="R25" s="105"/>
      <c r="S25" s="105"/>
      <c r="T25" s="105"/>
      <c r="U25" s="105"/>
      <c r="V25" s="105"/>
      <c r="W25" s="105"/>
      <c r="X25" s="105"/>
    </row>
    <row r="26" spans="1:24" x14ac:dyDescent="0.25">
      <c r="A26" s="146" t="s">
        <v>230</v>
      </c>
      <c r="B26" s="146" t="s">
        <v>1477</v>
      </c>
      <c r="C26" s="155" t="s">
        <v>1422</v>
      </c>
      <c r="D26" s="157">
        <v>2</v>
      </c>
      <c r="E26" s="108">
        <v>1</v>
      </c>
      <c r="F26" s="156" t="s">
        <v>1446</v>
      </c>
      <c r="G26" s="157">
        <v>10</v>
      </c>
      <c r="H26" s="157" t="s">
        <v>1447</v>
      </c>
      <c r="I26" s="150" t="str">
        <f t="shared" si="0"/>
        <v>Concept Formulation</v>
      </c>
      <c r="J26" s="108" t="s">
        <v>1445</v>
      </c>
      <c r="K26" s="108" t="s">
        <v>1445</v>
      </c>
      <c r="L26" s="168"/>
      <c r="M26" s="105"/>
      <c r="N26" s="105"/>
      <c r="O26" s="105"/>
      <c r="P26" s="105"/>
      <c r="Q26" s="105"/>
      <c r="R26" s="105"/>
      <c r="S26" s="105"/>
      <c r="T26" s="105"/>
      <c r="U26" s="105"/>
      <c r="V26" s="105"/>
      <c r="W26" s="105"/>
      <c r="X26" s="105"/>
    </row>
    <row r="27" spans="1:24" hidden="1" x14ac:dyDescent="0.25">
      <c r="A27" s="146" t="s">
        <v>235</v>
      </c>
      <c r="B27" s="146" t="s">
        <v>1477</v>
      </c>
      <c r="C27" s="155" t="s">
        <v>1419</v>
      </c>
      <c r="D27" s="157">
        <v>4</v>
      </c>
      <c r="E27" s="108">
        <v>4</v>
      </c>
      <c r="F27" s="156" t="s">
        <v>1442</v>
      </c>
      <c r="G27" s="157">
        <v>16</v>
      </c>
      <c r="H27" s="157" t="s">
        <v>1443</v>
      </c>
      <c r="I27" s="150" t="str">
        <f t="shared" si="0"/>
        <v>Development and Extension</v>
      </c>
      <c r="J27" s="108" t="s">
        <v>1480</v>
      </c>
      <c r="K27" s="108" t="s">
        <v>1445</v>
      </c>
      <c r="L27" s="168"/>
      <c r="M27" s="105"/>
      <c r="N27" s="105"/>
      <c r="O27" s="105"/>
      <c r="P27" s="105"/>
      <c r="Q27" s="105"/>
      <c r="R27" s="105"/>
      <c r="S27" s="105"/>
      <c r="T27" s="105"/>
      <c r="U27" s="105"/>
      <c r="V27" s="105"/>
      <c r="W27" s="105"/>
      <c r="X27" s="105"/>
    </row>
    <row r="28" spans="1:24" hidden="1" x14ac:dyDescent="0.25">
      <c r="A28" s="146" t="s">
        <v>247</v>
      </c>
      <c r="B28" s="146" t="s">
        <v>1477</v>
      </c>
      <c r="C28" s="155" t="s">
        <v>1415</v>
      </c>
      <c r="D28" s="157">
        <v>5</v>
      </c>
      <c r="E28" s="108">
        <v>4</v>
      </c>
      <c r="F28" s="156" t="s">
        <v>1442</v>
      </c>
      <c r="G28" s="157">
        <v>17</v>
      </c>
      <c r="H28" s="157" t="s">
        <v>1443</v>
      </c>
      <c r="I28" s="150" t="str">
        <f t="shared" si="0"/>
        <v>Development and Extension</v>
      </c>
      <c r="J28" s="108" t="s">
        <v>1450</v>
      </c>
      <c r="K28" s="108" t="s">
        <v>1445</v>
      </c>
      <c r="L28" s="155" t="s">
        <v>1481</v>
      </c>
      <c r="M28" s="105"/>
      <c r="N28" s="105"/>
      <c r="O28" s="105"/>
      <c r="P28" s="105"/>
      <c r="Q28" s="105"/>
      <c r="R28" s="105"/>
      <c r="S28" s="105"/>
      <c r="T28" s="105"/>
      <c r="U28" s="105"/>
      <c r="V28" s="105"/>
      <c r="W28" s="105"/>
      <c r="X28" s="105"/>
    </row>
    <row r="29" spans="1:24" ht="26.25" hidden="1" x14ac:dyDescent="0.25">
      <c r="A29" s="146" t="s">
        <v>265</v>
      </c>
      <c r="B29" s="146" t="s">
        <v>1477</v>
      </c>
      <c r="C29" s="155" t="s">
        <v>1425</v>
      </c>
      <c r="D29" s="157">
        <v>3</v>
      </c>
      <c r="E29" s="108">
        <v>4</v>
      </c>
      <c r="F29" s="156" t="s">
        <v>1462</v>
      </c>
      <c r="G29" s="157">
        <v>16</v>
      </c>
      <c r="H29" s="157" t="s">
        <v>1463</v>
      </c>
      <c r="I29" s="150" t="str">
        <f t="shared" si="0"/>
        <v>External Enhancement and Exploration</v>
      </c>
      <c r="J29" s="108" t="s">
        <v>1445</v>
      </c>
      <c r="K29" s="108" t="s">
        <v>1445</v>
      </c>
      <c r="L29" s="158" t="s">
        <v>1482</v>
      </c>
      <c r="M29" s="105"/>
      <c r="N29" s="105"/>
      <c r="O29" s="105"/>
      <c r="P29" s="105"/>
      <c r="Q29" s="105"/>
      <c r="R29" s="105"/>
      <c r="S29" s="105"/>
      <c r="T29" s="105"/>
      <c r="U29" s="105"/>
      <c r="V29" s="105"/>
      <c r="W29" s="105"/>
      <c r="X29" s="105"/>
    </row>
    <row r="30" spans="1:24" ht="26.25" hidden="1" x14ac:dyDescent="0.25">
      <c r="A30" s="146" t="s">
        <v>265</v>
      </c>
      <c r="B30" s="146" t="s">
        <v>1477</v>
      </c>
      <c r="C30" s="155" t="s">
        <v>1424</v>
      </c>
      <c r="D30" s="157">
        <v>3</v>
      </c>
      <c r="E30" s="108">
        <v>4</v>
      </c>
      <c r="F30" s="156" t="s">
        <v>1462</v>
      </c>
      <c r="G30" s="157">
        <v>16</v>
      </c>
      <c r="H30" s="157" t="s">
        <v>1463</v>
      </c>
      <c r="I30" s="154" t="str">
        <f t="shared" si="0"/>
        <v>External Enhancement and Exploration</v>
      </c>
      <c r="J30" s="108" t="s">
        <v>1483</v>
      </c>
      <c r="K30" s="108" t="s">
        <v>1445</v>
      </c>
      <c r="L30" s="155" t="s">
        <v>1472</v>
      </c>
      <c r="M30" s="105"/>
      <c r="N30" s="105"/>
      <c r="O30" s="105"/>
      <c r="P30" s="105"/>
      <c r="Q30" s="105"/>
      <c r="R30" s="105"/>
      <c r="S30" s="105"/>
      <c r="T30" s="105"/>
      <c r="U30" s="105"/>
      <c r="V30" s="105"/>
      <c r="W30" s="105"/>
      <c r="X30" s="105"/>
    </row>
    <row r="31" spans="1:24" ht="26.25" hidden="1" x14ac:dyDescent="0.25">
      <c r="A31" s="146" t="s">
        <v>265</v>
      </c>
      <c r="B31" s="146" t="s">
        <v>1477</v>
      </c>
      <c r="C31" s="155" t="s">
        <v>1416</v>
      </c>
      <c r="D31" s="157">
        <v>3</v>
      </c>
      <c r="E31" s="108">
        <v>4</v>
      </c>
      <c r="F31" s="156" t="s">
        <v>1462</v>
      </c>
      <c r="G31" s="157">
        <v>16</v>
      </c>
      <c r="H31" s="157" t="s">
        <v>1463</v>
      </c>
      <c r="I31" s="150" t="str">
        <f t="shared" si="0"/>
        <v>External Enhancement and Exploration</v>
      </c>
      <c r="J31" s="108" t="s">
        <v>1445</v>
      </c>
      <c r="K31" s="108" t="s">
        <v>1445</v>
      </c>
      <c r="L31" s="168"/>
      <c r="M31" s="105"/>
      <c r="N31" s="105"/>
      <c r="O31" s="105"/>
      <c r="P31" s="105"/>
      <c r="Q31" s="105"/>
      <c r="R31" s="105"/>
      <c r="S31" s="105"/>
      <c r="T31" s="105"/>
      <c r="U31" s="105"/>
      <c r="V31" s="105"/>
      <c r="W31" s="105"/>
      <c r="X31" s="105"/>
    </row>
    <row r="32" spans="1:24" ht="26.25" hidden="1" x14ac:dyDescent="0.25">
      <c r="A32" s="146" t="s">
        <v>265</v>
      </c>
      <c r="B32" s="146" t="s">
        <v>1477</v>
      </c>
      <c r="C32" s="155" t="s">
        <v>1418</v>
      </c>
      <c r="D32" s="157">
        <v>3</v>
      </c>
      <c r="E32" s="108">
        <v>4</v>
      </c>
      <c r="F32" s="156" t="s">
        <v>1462</v>
      </c>
      <c r="G32" s="157">
        <v>16</v>
      </c>
      <c r="H32" s="157" t="s">
        <v>1463</v>
      </c>
      <c r="I32" s="150" t="str">
        <f t="shared" si="0"/>
        <v>External Enhancement and Exploration</v>
      </c>
      <c r="J32" s="108" t="s">
        <v>1445</v>
      </c>
      <c r="K32" s="108" t="s">
        <v>1445</v>
      </c>
      <c r="L32" s="168"/>
      <c r="M32" s="105"/>
      <c r="N32" s="105"/>
      <c r="O32" s="105"/>
      <c r="P32" s="105"/>
      <c r="Q32" s="105"/>
      <c r="R32" s="105"/>
      <c r="S32" s="105"/>
      <c r="T32" s="105"/>
      <c r="U32" s="105"/>
      <c r="V32" s="105"/>
      <c r="W32" s="105"/>
      <c r="X32" s="105"/>
    </row>
    <row r="33" spans="1:24" hidden="1" x14ac:dyDescent="0.25">
      <c r="A33" s="146" t="s">
        <v>295</v>
      </c>
      <c r="B33" s="146" t="s">
        <v>1477</v>
      </c>
      <c r="C33" s="155" t="s">
        <v>1415</v>
      </c>
      <c r="D33" s="108">
        <v>4</v>
      </c>
      <c r="E33" s="108">
        <v>4</v>
      </c>
      <c r="F33" s="156" t="s">
        <v>1442</v>
      </c>
      <c r="G33" s="157">
        <v>16</v>
      </c>
      <c r="H33" s="157" t="s">
        <v>1443</v>
      </c>
      <c r="I33" s="150" t="str">
        <f t="shared" si="0"/>
        <v>Development and Extension</v>
      </c>
      <c r="J33" s="108" t="s">
        <v>1450</v>
      </c>
      <c r="K33" s="108" t="s">
        <v>1445</v>
      </c>
      <c r="L33" s="155" t="s">
        <v>1484</v>
      </c>
      <c r="M33" s="105"/>
      <c r="N33" s="105"/>
      <c r="O33" s="105"/>
      <c r="P33" s="105"/>
      <c r="Q33" s="105"/>
      <c r="R33" s="105"/>
      <c r="S33" s="105"/>
      <c r="T33" s="105"/>
      <c r="U33" s="105"/>
      <c r="V33" s="105"/>
      <c r="W33" s="105"/>
      <c r="X33" s="105"/>
    </row>
    <row r="34" spans="1:24" hidden="1" x14ac:dyDescent="0.25">
      <c r="A34" s="146" t="s">
        <v>295</v>
      </c>
      <c r="B34" s="146" t="s">
        <v>1477</v>
      </c>
      <c r="C34" s="155" t="s">
        <v>1415</v>
      </c>
      <c r="D34" s="108">
        <v>4</v>
      </c>
      <c r="E34" s="108">
        <v>4</v>
      </c>
      <c r="F34" s="156" t="s">
        <v>1442</v>
      </c>
      <c r="G34" s="157">
        <v>16</v>
      </c>
      <c r="H34" s="157" t="s">
        <v>1443</v>
      </c>
      <c r="I34" s="150" t="str">
        <f t="shared" si="0"/>
        <v>Development and Extension</v>
      </c>
      <c r="J34" s="108" t="s">
        <v>1450</v>
      </c>
      <c r="K34" s="108" t="s">
        <v>1445</v>
      </c>
      <c r="L34" s="155" t="s">
        <v>1485</v>
      </c>
      <c r="M34" s="105"/>
      <c r="N34" s="105"/>
      <c r="O34" s="105"/>
      <c r="P34" s="105"/>
      <c r="Q34" s="105"/>
      <c r="R34" s="105"/>
      <c r="S34" s="105"/>
      <c r="T34" s="105"/>
      <c r="U34" s="105"/>
      <c r="V34" s="105"/>
      <c r="W34" s="105"/>
      <c r="X34" s="105"/>
    </row>
    <row r="35" spans="1:24" hidden="1" x14ac:dyDescent="0.25">
      <c r="A35" s="146" t="s">
        <v>306</v>
      </c>
      <c r="B35" s="146" t="s">
        <v>1477</v>
      </c>
      <c r="C35" s="155" t="s">
        <v>1424</v>
      </c>
      <c r="D35" s="157">
        <v>5</v>
      </c>
      <c r="E35" s="108">
        <v>4</v>
      </c>
      <c r="F35" s="156" t="s">
        <v>1442</v>
      </c>
      <c r="G35" s="157">
        <v>17</v>
      </c>
      <c r="H35" s="157" t="s">
        <v>1443</v>
      </c>
      <c r="I35" s="154" t="str">
        <f t="shared" si="0"/>
        <v>Development and Extension</v>
      </c>
      <c r="J35" s="108" t="s">
        <v>1486</v>
      </c>
      <c r="K35" s="108" t="s">
        <v>1445</v>
      </c>
      <c r="L35" s="158" t="s">
        <v>1487</v>
      </c>
      <c r="M35" s="105"/>
      <c r="N35" s="105"/>
      <c r="O35" s="105"/>
      <c r="P35" s="105"/>
      <c r="Q35" s="105"/>
      <c r="R35" s="105"/>
      <c r="S35" s="105"/>
      <c r="T35" s="105"/>
      <c r="U35" s="105"/>
      <c r="V35" s="105"/>
      <c r="W35" s="105"/>
      <c r="X35" s="105"/>
    </row>
    <row r="36" spans="1:24" x14ac:dyDescent="0.25">
      <c r="A36" s="146" t="s">
        <v>312</v>
      </c>
      <c r="B36" s="146" t="s">
        <v>1477</v>
      </c>
      <c r="C36" s="155" t="s">
        <v>1417</v>
      </c>
      <c r="D36" s="157">
        <v>2</v>
      </c>
      <c r="E36" s="108">
        <v>1</v>
      </c>
      <c r="F36" s="156" t="s">
        <v>1446</v>
      </c>
      <c r="G36" s="157">
        <v>11</v>
      </c>
      <c r="H36" s="157" t="s">
        <v>1447</v>
      </c>
      <c r="I36" s="150" t="str">
        <f t="shared" si="0"/>
        <v>Concept Formulation</v>
      </c>
      <c r="J36" s="108" t="s">
        <v>1474</v>
      </c>
      <c r="K36" s="108" t="s">
        <v>1445</v>
      </c>
      <c r="L36" s="168"/>
      <c r="M36" s="105"/>
      <c r="N36" s="105"/>
      <c r="O36" s="105"/>
      <c r="P36" s="105"/>
      <c r="Q36" s="105"/>
      <c r="R36" s="105"/>
      <c r="S36" s="105"/>
      <c r="T36" s="105"/>
      <c r="U36" s="105"/>
      <c r="V36" s="105"/>
      <c r="W36" s="105"/>
      <c r="X36" s="105"/>
    </row>
    <row r="37" spans="1:24" ht="26.25" x14ac:dyDescent="0.25">
      <c r="A37" s="146" t="s">
        <v>330</v>
      </c>
      <c r="B37" s="146" t="s">
        <v>1488</v>
      </c>
      <c r="C37" s="155" t="s">
        <v>1415</v>
      </c>
      <c r="D37" s="157">
        <v>2</v>
      </c>
      <c r="E37" s="108">
        <v>1</v>
      </c>
      <c r="F37" s="156" t="s">
        <v>1446</v>
      </c>
      <c r="G37" s="157">
        <v>11</v>
      </c>
      <c r="H37" s="157" t="s">
        <v>1447</v>
      </c>
      <c r="I37" s="150" t="str">
        <f t="shared" si="0"/>
        <v>Concept Formulation</v>
      </c>
      <c r="J37" s="156" t="s">
        <v>1489</v>
      </c>
      <c r="K37" s="108" t="s">
        <v>1445</v>
      </c>
      <c r="L37" s="155" t="s">
        <v>1490</v>
      </c>
      <c r="M37" s="105"/>
      <c r="N37" s="105"/>
      <c r="O37" s="105"/>
      <c r="P37" s="105"/>
      <c r="Q37" s="105"/>
      <c r="R37" s="105"/>
      <c r="S37" s="105"/>
      <c r="T37" s="105"/>
      <c r="U37" s="105"/>
      <c r="V37" s="105"/>
      <c r="W37" s="105"/>
      <c r="X37" s="105"/>
    </row>
    <row r="38" spans="1:24" ht="26.25" hidden="1" x14ac:dyDescent="0.25">
      <c r="A38" s="146" t="s">
        <v>342</v>
      </c>
      <c r="B38" s="146" t="s">
        <v>1488</v>
      </c>
      <c r="C38" s="155" t="s">
        <v>1416</v>
      </c>
      <c r="D38" s="108">
        <v>3</v>
      </c>
      <c r="E38" s="108">
        <v>4</v>
      </c>
      <c r="F38" s="156" t="s">
        <v>1462</v>
      </c>
      <c r="G38" s="157">
        <v>16</v>
      </c>
      <c r="H38" s="157" t="s">
        <v>1463</v>
      </c>
      <c r="I38" s="150" t="str">
        <f t="shared" si="0"/>
        <v>External Enhancement and Exploration</v>
      </c>
      <c r="J38" s="108" t="s">
        <v>1450</v>
      </c>
      <c r="K38" s="108" t="s">
        <v>1445</v>
      </c>
      <c r="L38" s="168"/>
      <c r="M38" s="105"/>
      <c r="N38" s="105"/>
      <c r="O38" s="105"/>
      <c r="P38" s="105"/>
      <c r="Q38" s="105"/>
      <c r="R38" s="105"/>
      <c r="S38" s="105"/>
      <c r="T38" s="105"/>
      <c r="U38" s="105"/>
      <c r="V38" s="105"/>
      <c r="W38" s="105"/>
      <c r="X38" s="105"/>
    </row>
    <row r="39" spans="1:24" x14ac:dyDescent="0.25">
      <c r="A39" s="146" t="s">
        <v>354</v>
      </c>
      <c r="B39" s="146" t="s">
        <v>1488</v>
      </c>
      <c r="C39" s="155" t="s">
        <v>1415</v>
      </c>
      <c r="D39" s="108">
        <v>2</v>
      </c>
      <c r="E39" s="108">
        <v>1</v>
      </c>
      <c r="F39" s="156" t="s">
        <v>1446</v>
      </c>
      <c r="G39" s="157">
        <v>9</v>
      </c>
      <c r="H39" s="157" t="s">
        <v>1447</v>
      </c>
      <c r="I39" s="150" t="str">
        <f t="shared" si="0"/>
        <v>Concept Formulation</v>
      </c>
      <c r="J39" s="108" t="s">
        <v>1450</v>
      </c>
      <c r="K39" s="108" t="s">
        <v>1445</v>
      </c>
      <c r="L39" s="158" t="s">
        <v>1491</v>
      </c>
      <c r="M39" s="105"/>
      <c r="N39" s="105"/>
      <c r="O39" s="105"/>
      <c r="P39" s="105"/>
      <c r="Q39" s="105"/>
      <c r="R39" s="105"/>
      <c r="S39" s="105"/>
      <c r="T39" s="105"/>
      <c r="U39" s="105"/>
      <c r="V39" s="105"/>
      <c r="W39" s="105"/>
      <c r="X39" s="105"/>
    </row>
    <row r="40" spans="1:24" hidden="1" x14ac:dyDescent="0.25">
      <c r="A40" s="146" t="s">
        <v>409</v>
      </c>
      <c r="B40" s="146" t="s">
        <v>1492</v>
      </c>
      <c r="C40" s="155" t="s">
        <v>1425</v>
      </c>
      <c r="D40" s="157">
        <v>5</v>
      </c>
      <c r="E40" s="108">
        <v>4</v>
      </c>
      <c r="F40" s="156" t="s">
        <v>1442</v>
      </c>
      <c r="G40" s="157">
        <v>16</v>
      </c>
      <c r="H40" s="157" t="s">
        <v>1443</v>
      </c>
      <c r="I40" s="150" t="str">
        <f t="shared" si="0"/>
        <v>Development and Extension</v>
      </c>
      <c r="J40" s="108" t="s">
        <v>1474</v>
      </c>
      <c r="K40" s="108" t="s">
        <v>1445</v>
      </c>
      <c r="L40" s="158" t="s">
        <v>1493</v>
      </c>
      <c r="M40" s="105"/>
      <c r="N40" s="105"/>
      <c r="O40" s="105"/>
      <c r="P40" s="105"/>
      <c r="Q40" s="105"/>
      <c r="R40" s="105"/>
      <c r="S40" s="105"/>
      <c r="T40" s="105"/>
      <c r="U40" s="105"/>
      <c r="V40" s="105"/>
      <c r="W40" s="105"/>
      <c r="X40" s="105"/>
    </row>
    <row r="41" spans="1:24" hidden="1" x14ac:dyDescent="0.25">
      <c r="A41" s="146" t="s">
        <v>409</v>
      </c>
      <c r="B41" s="146" t="s">
        <v>1492</v>
      </c>
      <c r="C41" s="155" t="s">
        <v>1424</v>
      </c>
      <c r="D41" s="157">
        <v>5</v>
      </c>
      <c r="E41" s="108">
        <v>4</v>
      </c>
      <c r="F41" s="156" t="s">
        <v>1442</v>
      </c>
      <c r="G41" s="157">
        <v>16</v>
      </c>
      <c r="H41" s="157" t="s">
        <v>1443</v>
      </c>
      <c r="I41" s="154" t="str">
        <f t="shared" si="0"/>
        <v>Development and Extension</v>
      </c>
      <c r="J41" s="108" t="s">
        <v>1474</v>
      </c>
      <c r="K41" s="108" t="s">
        <v>1445</v>
      </c>
      <c r="L41" s="158" t="s">
        <v>1493</v>
      </c>
      <c r="M41" s="105"/>
      <c r="N41" s="105"/>
      <c r="O41" s="105"/>
      <c r="P41" s="105"/>
      <c r="Q41" s="105"/>
      <c r="R41" s="105"/>
      <c r="S41" s="105"/>
      <c r="T41" s="105"/>
      <c r="U41" s="105"/>
      <c r="V41" s="105"/>
      <c r="W41" s="105"/>
      <c r="X41" s="105"/>
    </row>
    <row r="42" spans="1:24" ht="26.25" hidden="1" x14ac:dyDescent="0.25">
      <c r="A42" s="146" t="s">
        <v>414</v>
      </c>
      <c r="B42" s="146" t="s">
        <v>1492</v>
      </c>
      <c r="C42" s="155" t="s">
        <v>1414</v>
      </c>
      <c r="D42" s="157">
        <v>3</v>
      </c>
      <c r="E42" s="108">
        <v>4</v>
      </c>
      <c r="F42" s="156" t="s">
        <v>1462</v>
      </c>
      <c r="G42" s="157">
        <v>18</v>
      </c>
      <c r="H42" s="157" t="s">
        <v>1463</v>
      </c>
      <c r="I42" s="150" t="str">
        <f t="shared" si="0"/>
        <v>External Enhancement and Exploration</v>
      </c>
      <c r="J42" s="156" t="s">
        <v>1494</v>
      </c>
      <c r="K42" s="108" t="s">
        <v>1445</v>
      </c>
      <c r="L42" s="168"/>
      <c r="M42" s="105"/>
      <c r="N42" s="105"/>
      <c r="O42" s="105"/>
      <c r="P42" s="105"/>
      <c r="Q42" s="105"/>
      <c r="R42" s="105"/>
      <c r="S42" s="105"/>
      <c r="T42" s="105"/>
      <c r="U42" s="105"/>
      <c r="V42" s="105"/>
      <c r="W42" s="105"/>
      <c r="X42" s="105"/>
    </row>
    <row r="43" spans="1:24" ht="26.25" hidden="1" x14ac:dyDescent="0.25">
      <c r="A43" s="146" t="s">
        <v>437</v>
      </c>
      <c r="B43" s="146" t="s">
        <v>1492</v>
      </c>
      <c r="C43" s="155" t="s">
        <v>1419</v>
      </c>
      <c r="D43" s="157">
        <v>3</v>
      </c>
      <c r="E43" s="108">
        <v>4</v>
      </c>
      <c r="F43" s="156" t="s">
        <v>1462</v>
      </c>
      <c r="G43" s="157">
        <v>15</v>
      </c>
      <c r="H43" s="157" t="s">
        <v>1463</v>
      </c>
      <c r="I43" s="150" t="str">
        <f t="shared" si="0"/>
        <v>External Enhancement and Exploration</v>
      </c>
      <c r="J43" s="108" t="s">
        <v>1474</v>
      </c>
      <c r="K43" s="108" t="s">
        <v>1445</v>
      </c>
      <c r="L43" s="168"/>
      <c r="M43" s="105"/>
      <c r="N43" s="105"/>
      <c r="O43" s="105"/>
      <c r="P43" s="105"/>
      <c r="Q43" s="105"/>
      <c r="R43" s="105"/>
      <c r="S43" s="105"/>
      <c r="T43" s="105"/>
      <c r="U43" s="105"/>
      <c r="V43" s="105"/>
      <c r="W43" s="105"/>
      <c r="X43" s="105"/>
    </row>
    <row r="44" spans="1:24" x14ac:dyDescent="0.25">
      <c r="A44" s="146" t="s">
        <v>451</v>
      </c>
      <c r="B44" s="146" t="s">
        <v>1492</v>
      </c>
      <c r="C44" s="155" t="s">
        <v>1417</v>
      </c>
      <c r="D44" s="157">
        <v>2</v>
      </c>
      <c r="E44" s="108">
        <v>1</v>
      </c>
      <c r="F44" s="156" t="s">
        <v>1446</v>
      </c>
      <c r="G44" s="157">
        <v>10</v>
      </c>
      <c r="H44" s="157" t="s">
        <v>1447</v>
      </c>
      <c r="I44" s="150" t="str">
        <f t="shared" si="0"/>
        <v>Concept Formulation</v>
      </c>
      <c r="J44" s="108" t="s">
        <v>1445</v>
      </c>
      <c r="K44" s="108" t="s">
        <v>1445</v>
      </c>
      <c r="L44" s="168"/>
      <c r="M44" s="105"/>
      <c r="N44" s="105"/>
      <c r="O44" s="105"/>
      <c r="P44" s="105"/>
      <c r="Q44" s="105"/>
      <c r="R44" s="105"/>
      <c r="S44" s="105"/>
      <c r="T44" s="105"/>
      <c r="U44" s="105"/>
      <c r="V44" s="105"/>
      <c r="W44" s="105"/>
      <c r="X44" s="105"/>
    </row>
    <row r="45" spans="1:24" ht="26.25" hidden="1" x14ac:dyDescent="0.25">
      <c r="A45" s="146" t="s">
        <v>456</v>
      </c>
      <c r="B45" s="146" t="s">
        <v>1492</v>
      </c>
      <c r="C45" s="155" t="s">
        <v>1418</v>
      </c>
      <c r="D45" s="157">
        <v>2</v>
      </c>
      <c r="E45" s="108">
        <v>1</v>
      </c>
      <c r="F45" s="156" t="s">
        <v>1446</v>
      </c>
      <c r="G45" s="157">
        <v>11</v>
      </c>
      <c r="H45" s="157" t="s">
        <v>1463</v>
      </c>
      <c r="I45" s="150" t="str">
        <f t="shared" si="0"/>
        <v>External Enhancement and Exploration</v>
      </c>
      <c r="J45" s="108" t="s">
        <v>1450</v>
      </c>
      <c r="K45" s="108" t="s">
        <v>1445</v>
      </c>
      <c r="L45" s="155" t="s">
        <v>1479</v>
      </c>
      <c r="M45" s="105"/>
      <c r="N45" s="105"/>
      <c r="O45" s="105"/>
      <c r="P45" s="105"/>
      <c r="Q45" s="105"/>
      <c r="R45" s="105"/>
      <c r="S45" s="105"/>
      <c r="T45" s="105"/>
      <c r="U45" s="105"/>
      <c r="V45" s="105"/>
      <c r="W45" s="105"/>
      <c r="X45" s="105"/>
    </row>
    <row r="46" spans="1:24" ht="26.25" hidden="1" x14ac:dyDescent="0.25">
      <c r="A46" s="146" t="s">
        <v>462</v>
      </c>
      <c r="B46" s="146" t="s">
        <v>1492</v>
      </c>
      <c r="C46" s="155" t="s">
        <v>1424</v>
      </c>
      <c r="D46" s="157">
        <v>5</v>
      </c>
      <c r="E46" s="108">
        <v>4</v>
      </c>
      <c r="F46" s="156" t="s">
        <v>1442</v>
      </c>
      <c r="G46" s="157">
        <v>19</v>
      </c>
      <c r="H46" s="157" t="s">
        <v>1463</v>
      </c>
      <c r="I46" s="154" t="str">
        <f t="shared" si="0"/>
        <v>External Enhancement and Exploration</v>
      </c>
      <c r="J46" s="108" t="s">
        <v>1450</v>
      </c>
      <c r="K46" s="108" t="s">
        <v>1495</v>
      </c>
      <c r="L46" s="155" t="s">
        <v>1472</v>
      </c>
      <c r="M46" s="105"/>
      <c r="N46" s="105"/>
      <c r="O46" s="105"/>
      <c r="P46" s="105"/>
      <c r="Q46" s="105"/>
      <c r="R46" s="105"/>
      <c r="S46" s="105"/>
      <c r="T46" s="105"/>
      <c r="U46" s="105"/>
      <c r="V46" s="105"/>
      <c r="W46" s="105"/>
      <c r="X46" s="105"/>
    </row>
    <row r="47" spans="1:24" ht="26.25" hidden="1" x14ac:dyDescent="0.25">
      <c r="A47" s="146" t="s">
        <v>473</v>
      </c>
      <c r="B47" s="146" t="s">
        <v>1492</v>
      </c>
      <c r="C47" s="155" t="s">
        <v>1414</v>
      </c>
      <c r="D47" s="157">
        <v>5</v>
      </c>
      <c r="E47" s="108">
        <v>4</v>
      </c>
      <c r="F47" s="156" t="s">
        <v>1442</v>
      </c>
      <c r="G47" s="157">
        <v>18</v>
      </c>
      <c r="H47" s="157" t="s">
        <v>1463</v>
      </c>
      <c r="I47" s="150" t="str">
        <f t="shared" si="0"/>
        <v>External Enhancement and Exploration</v>
      </c>
      <c r="J47" s="108" t="s">
        <v>1496</v>
      </c>
      <c r="K47" s="108" t="s">
        <v>1495</v>
      </c>
      <c r="L47" s="168"/>
      <c r="M47" s="105"/>
      <c r="N47" s="105"/>
      <c r="O47" s="105"/>
      <c r="P47" s="105"/>
      <c r="Q47" s="105"/>
      <c r="R47" s="105"/>
      <c r="S47" s="105"/>
      <c r="T47" s="105"/>
      <c r="U47" s="105"/>
      <c r="V47" s="105"/>
      <c r="W47" s="105"/>
      <c r="X47" s="105"/>
    </row>
    <row r="48" spans="1:24" ht="26.25" hidden="1" x14ac:dyDescent="0.25">
      <c r="A48" s="146" t="s">
        <v>486</v>
      </c>
      <c r="B48" s="146" t="s">
        <v>1492</v>
      </c>
      <c r="C48" s="155" t="s">
        <v>1419</v>
      </c>
      <c r="D48" s="157">
        <v>4</v>
      </c>
      <c r="E48" s="108">
        <v>4</v>
      </c>
      <c r="F48" s="156" t="s">
        <v>1442</v>
      </c>
      <c r="G48" s="157">
        <v>18</v>
      </c>
      <c r="H48" s="157" t="s">
        <v>1463</v>
      </c>
      <c r="I48" s="150" t="str">
        <f t="shared" si="0"/>
        <v>External Enhancement and Exploration</v>
      </c>
      <c r="J48" s="108" t="s">
        <v>1480</v>
      </c>
      <c r="K48" s="108" t="s">
        <v>1445</v>
      </c>
      <c r="L48" s="168"/>
      <c r="M48" s="105"/>
      <c r="N48" s="105"/>
      <c r="O48" s="105"/>
      <c r="P48" s="105"/>
      <c r="Q48" s="105"/>
      <c r="R48" s="105"/>
      <c r="S48" s="105"/>
      <c r="T48" s="105"/>
      <c r="U48" s="105"/>
      <c r="V48" s="105"/>
      <c r="W48" s="105"/>
      <c r="X48" s="105"/>
    </row>
    <row r="49" spans="1:28" hidden="1" x14ac:dyDescent="0.25">
      <c r="A49" s="146" t="s">
        <v>499</v>
      </c>
      <c r="B49" s="146" t="s">
        <v>1492</v>
      </c>
      <c r="C49" s="155" t="s">
        <v>1416</v>
      </c>
      <c r="D49" s="157">
        <v>5</v>
      </c>
      <c r="E49" s="156">
        <v>4</v>
      </c>
      <c r="F49" s="156" t="s">
        <v>1442</v>
      </c>
      <c r="G49" s="157">
        <v>16</v>
      </c>
      <c r="H49" s="157" t="s">
        <v>1443</v>
      </c>
      <c r="I49" s="150" t="str">
        <f t="shared" si="0"/>
        <v>Development and Extension</v>
      </c>
      <c r="J49" s="108" t="s">
        <v>1496</v>
      </c>
      <c r="K49" s="108" t="s">
        <v>1445</v>
      </c>
      <c r="L49" s="168"/>
      <c r="M49" s="105"/>
      <c r="N49" s="105"/>
      <c r="O49" s="105"/>
      <c r="P49" s="105"/>
      <c r="Q49" s="105"/>
      <c r="R49" s="105"/>
      <c r="S49" s="105"/>
      <c r="T49" s="105"/>
      <c r="U49" s="105"/>
      <c r="V49" s="105"/>
      <c r="W49" s="105"/>
      <c r="X49" s="105"/>
    </row>
    <row r="50" spans="1:28" ht="26.25" hidden="1" x14ac:dyDescent="0.25">
      <c r="A50" s="146" t="s">
        <v>504</v>
      </c>
      <c r="B50" s="146" t="s">
        <v>1492</v>
      </c>
      <c r="C50" s="155" t="s">
        <v>1416</v>
      </c>
      <c r="D50" s="157">
        <v>1</v>
      </c>
      <c r="E50" s="108">
        <v>1</v>
      </c>
      <c r="F50" s="156" t="s">
        <v>1471</v>
      </c>
      <c r="G50" s="157">
        <v>10</v>
      </c>
      <c r="H50" s="157" t="s">
        <v>1463</v>
      </c>
      <c r="I50" s="150" t="str">
        <f t="shared" si="0"/>
        <v>External Enhancement and Exploration</v>
      </c>
      <c r="J50" s="156" t="s">
        <v>1497</v>
      </c>
      <c r="K50" s="108" t="s">
        <v>1445</v>
      </c>
      <c r="L50" s="168"/>
      <c r="M50" s="105"/>
      <c r="N50" s="105"/>
      <c r="O50" s="105"/>
      <c r="P50" s="105"/>
      <c r="Q50" s="105"/>
      <c r="R50" s="105"/>
      <c r="S50" s="105"/>
      <c r="T50" s="105"/>
      <c r="U50" s="105"/>
      <c r="V50" s="105"/>
      <c r="W50" s="105"/>
      <c r="X50" s="105"/>
    </row>
    <row r="51" spans="1:28" hidden="1" x14ac:dyDescent="0.25">
      <c r="A51" s="146" t="s">
        <v>516</v>
      </c>
      <c r="B51" s="146" t="s">
        <v>1492</v>
      </c>
      <c r="C51" s="155" t="s">
        <v>1417</v>
      </c>
      <c r="D51" s="157">
        <v>4</v>
      </c>
      <c r="E51" s="108">
        <v>4</v>
      </c>
      <c r="F51" s="156" t="s">
        <v>1442</v>
      </c>
      <c r="G51" s="157">
        <v>15</v>
      </c>
      <c r="H51" s="157" t="s">
        <v>1443</v>
      </c>
      <c r="I51" s="150" t="str">
        <f t="shared" si="0"/>
        <v>Development and Extension</v>
      </c>
      <c r="J51" s="108" t="s">
        <v>1445</v>
      </c>
      <c r="K51" s="108" t="s">
        <v>1445</v>
      </c>
      <c r="L51" s="168"/>
      <c r="M51" s="105"/>
      <c r="N51" s="105"/>
      <c r="O51" s="105"/>
      <c r="P51" s="105"/>
      <c r="Q51" s="105"/>
      <c r="R51" s="105"/>
      <c r="S51" s="105"/>
      <c r="T51" s="105"/>
      <c r="U51" s="105"/>
      <c r="V51" s="105"/>
      <c r="W51" s="105"/>
      <c r="X51" s="105"/>
    </row>
    <row r="52" spans="1:28" hidden="1" x14ac:dyDescent="0.25">
      <c r="A52" s="146" t="s">
        <v>522</v>
      </c>
      <c r="B52" s="146" t="s">
        <v>1498</v>
      </c>
      <c r="C52" s="155" t="s">
        <v>1424</v>
      </c>
      <c r="D52" s="157">
        <v>5</v>
      </c>
      <c r="E52" s="108">
        <v>4</v>
      </c>
      <c r="F52" s="156" t="s">
        <v>1442</v>
      </c>
      <c r="G52" s="157">
        <v>16</v>
      </c>
      <c r="H52" s="157" t="s">
        <v>1443</v>
      </c>
      <c r="I52" s="154" t="str">
        <f t="shared" si="0"/>
        <v>Development and Extension</v>
      </c>
      <c r="J52" s="108" t="s">
        <v>1474</v>
      </c>
      <c r="K52" s="108" t="s">
        <v>1445</v>
      </c>
      <c r="L52" s="158" t="s">
        <v>1499</v>
      </c>
      <c r="M52" s="105"/>
      <c r="N52" s="105"/>
      <c r="O52" s="105"/>
      <c r="P52" s="105"/>
      <c r="Q52" s="105"/>
      <c r="R52" s="105"/>
      <c r="S52" s="105"/>
      <c r="T52" s="105"/>
      <c r="U52" s="105"/>
      <c r="V52" s="105"/>
      <c r="W52" s="105"/>
      <c r="X52" s="105"/>
    </row>
    <row r="53" spans="1:28" hidden="1" x14ac:dyDescent="0.25">
      <c r="A53" s="146" t="s">
        <v>533</v>
      </c>
      <c r="B53" s="146" t="s">
        <v>1498</v>
      </c>
      <c r="C53" s="155" t="s">
        <v>1423</v>
      </c>
      <c r="D53" s="157">
        <v>4</v>
      </c>
      <c r="E53" s="108">
        <v>4</v>
      </c>
      <c r="F53" s="156" t="s">
        <v>1442</v>
      </c>
      <c r="G53" s="157">
        <v>16</v>
      </c>
      <c r="H53" s="157" t="s">
        <v>1443</v>
      </c>
      <c r="I53" s="150" t="str">
        <f t="shared" si="0"/>
        <v>Development and Extension</v>
      </c>
      <c r="J53" s="108" t="s">
        <v>1450</v>
      </c>
      <c r="K53" s="108" t="s">
        <v>1445</v>
      </c>
      <c r="L53" s="168"/>
      <c r="M53" s="105"/>
      <c r="N53" s="105"/>
      <c r="O53" s="105"/>
      <c r="P53" s="105"/>
      <c r="Q53" s="105"/>
      <c r="R53" s="105"/>
      <c r="S53" s="105"/>
      <c r="T53" s="105"/>
      <c r="U53" s="105"/>
      <c r="V53" s="105"/>
      <c r="W53" s="105"/>
      <c r="X53" s="105"/>
    </row>
    <row r="54" spans="1:28" ht="26.25" hidden="1" x14ac:dyDescent="0.25">
      <c r="A54" s="146" t="s">
        <v>550</v>
      </c>
      <c r="B54" s="146" t="s">
        <v>1498</v>
      </c>
      <c r="C54" s="155" t="s">
        <v>1423</v>
      </c>
      <c r="D54" s="157">
        <v>2</v>
      </c>
      <c r="E54" s="156">
        <v>4</v>
      </c>
      <c r="F54" s="156" t="s">
        <v>1462</v>
      </c>
      <c r="G54" s="157">
        <v>15</v>
      </c>
      <c r="H54" s="157" t="s">
        <v>1463</v>
      </c>
      <c r="I54" s="150" t="str">
        <f t="shared" si="0"/>
        <v>External Enhancement and Exploration</v>
      </c>
      <c r="J54" s="108" t="s">
        <v>1467</v>
      </c>
      <c r="K54" s="108" t="s">
        <v>1445</v>
      </c>
      <c r="L54" s="168"/>
      <c r="M54" s="105"/>
      <c r="N54" s="105"/>
      <c r="O54" s="105"/>
      <c r="P54" s="105"/>
      <c r="Q54" s="105"/>
      <c r="R54" s="105"/>
      <c r="S54" s="105"/>
      <c r="T54" s="105"/>
      <c r="U54" s="105"/>
      <c r="V54" s="105"/>
      <c r="W54" s="105"/>
      <c r="X54" s="105"/>
    </row>
    <row r="55" spans="1:28" ht="26.25" hidden="1" x14ac:dyDescent="0.25">
      <c r="A55" s="146" t="s">
        <v>556</v>
      </c>
      <c r="B55" s="146" t="s">
        <v>1498</v>
      </c>
      <c r="C55" s="155" t="s">
        <v>1416</v>
      </c>
      <c r="D55" s="157">
        <v>4</v>
      </c>
      <c r="E55" s="108">
        <v>4</v>
      </c>
      <c r="F55" s="156" t="s">
        <v>1442</v>
      </c>
      <c r="G55" s="157">
        <v>18</v>
      </c>
      <c r="H55" s="157" t="s">
        <v>1463</v>
      </c>
      <c r="I55" s="150" t="str">
        <f t="shared" si="0"/>
        <v>External Enhancement and Exploration</v>
      </c>
      <c r="J55" s="108" t="s">
        <v>1445</v>
      </c>
      <c r="K55" s="108" t="s">
        <v>1445</v>
      </c>
      <c r="L55" s="168"/>
      <c r="M55" s="105"/>
      <c r="N55" s="105"/>
      <c r="O55" s="105"/>
      <c r="P55" s="105"/>
      <c r="Q55" s="105"/>
      <c r="R55" s="105"/>
      <c r="S55" s="105"/>
      <c r="T55" s="105"/>
      <c r="U55" s="105"/>
      <c r="V55" s="105"/>
      <c r="W55" s="105"/>
      <c r="X55" s="105"/>
    </row>
    <row r="56" spans="1:28" ht="26.25" hidden="1" x14ac:dyDescent="0.25">
      <c r="A56" s="146" t="s">
        <v>567</v>
      </c>
      <c r="B56" s="146" t="s">
        <v>1498</v>
      </c>
      <c r="C56" s="155" t="s">
        <v>1416</v>
      </c>
      <c r="D56" s="157">
        <v>4</v>
      </c>
      <c r="E56" s="108">
        <v>4</v>
      </c>
      <c r="F56" s="156" t="s">
        <v>1442</v>
      </c>
      <c r="G56" s="157">
        <v>18</v>
      </c>
      <c r="H56" s="157" t="s">
        <v>1463</v>
      </c>
      <c r="I56" s="150" t="str">
        <f t="shared" si="0"/>
        <v>External Enhancement and Exploration</v>
      </c>
      <c r="J56" s="108" t="s">
        <v>1450</v>
      </c>
      <c r="K56" s="108" t="s">
        <v>1445</v>
      </c>
      <c r="L56" s="168"/>
      <c r="M56" s="105"/>
      <c r="N56" s="105"/>
      <c r="O56" s="105"/>
      <c r="P56" s="105"/>
      <c r="Q56" s="105"/>
      <c r="R56" s="105"/>
      <c r="S56" s="105"/>
      <c r="T56" s="105"/>
      <c r="U56" s="105"/>
      <c r="V56" s="105"/>
      <c r="W56" s="105"/>
      <c r="X56" s="105"/>
    </row>
    <row r="57" spans="1:28" hidden="1" x14ac:dyDescent="0.25">
      <c r="A57" s="146" t="s">
        <v>579</v>
      </c>
      <c r="B57" s="147" t="s">
        <v>1498</v>
      </c>
      <c r="C57" s="148" t="s">
        <v>1424</v>
      </c>
      <c r="D57" s="149">
        <v>4</v>
      </c>
      <c r="E57" s="149">
        <v>4</v>
      </c>
      <c r="F57" s="150" t="s">
        <v>1442</v>
      </c>
      <c r="G57" s="159">
        <v>16</v>
      </c>
      <c r="H57" s="151" t="s">
        <v>1443</v>
      </c>
      <c r="I57" s="154" t="str">
        <f t="shared" si="0"/>
        <v>Development and Extension</v>
      </c>
      <c r="J57" s="150" t="s">
        <v>1450</v>
      </c>
      <c r="K57" s="149" t="s">
        <v>1445</v>
      </c>
      <c r="L57" s="154" t="s">
        <v>1500</v>
      </c>
      <c r="M57" s="152"/>
      <c r="N57" s="152"/>
      <c r="O57" s="152"/>
      <c r="P57" s="152"/>
      <c r="Q57" s="152"/>
      <c r="R57" s="152"/>
      <c r="S57" s="152"/>
      <c r="T57" s="152"/>
      <c r="U57" s="152"/>
      <c r="V57" s="152"/>
      <c r="W57" s="152"/>
      <c r="X57" s="152"/>
      <c r="Y57" s="153"/>
      <c r="Z57" s="153"/>
      <c r="AA57" s="153"/>
      <c r="AB57" s="153"/>
    </row>
    <row r="58" spans="1:28" ht="26.25" hidden="1" x14ac:dyDescent="0.25">
      <c r="A58" s="146" t="s">
        <v>590</v>
      </c>
      <c r="B58" s="146" t="s">
        <v>1498</v>
      </c>
      <c r="C58" s="155" t="s">
        <v>1425</v>
      </c>
      <c r="D58" s="157">
        <v>2</v>
      </c>
      <c r="E58" s="108">
        <v>4</v>
      </c>
      <c r="F58" s="156" t="s">
        <v>1462</v>
      </c>
      <c r="G58" s="157">
        <v>14</v>
      </c>
      <c r="H58" s="157" t="s">
        <v>1443</v>
      </c>
      <c r="I58" s="150" t="str">
        <f t="shared" si="0"/>
        <v>Development and Extension</v>
      </c>
      <c r="J58" s="108" t="s">
        <v>1450</v>
      </c>
      <c r="K58" s="108" t="s">
        <v>1445</v>
      </c>
      <c r="L58" s="158" t="s">
        <v>1501</v>
      </c>
      <c r="M58" s="105"/>
      <c r="N58" s="105"/>
      <c r="O58" s="105"/>
      <c r="P58" s="105"/>
      <c r="Q58" s="105"/>
      <c r="R58" s="105"/>
      <c r="S58" s="105"/>
      <c r="T58" s="105"/>
      <c r="U58" s="105"/>
      <c r="V58" s="105"/>
      <c r="W58" s="105"/>
      <c r="X58" s="105"/>
    </row>
    <row r="59" spans="1:28" ht="26.25" hidden="1" x14ac:dyDescent="0.25">
      <c r="A59" s="146" t="s">
        <v>590</v>
      </c>
      <c r="B59" s="146" t="s">
        <v>1498</v>
      </c>
      <c r="C59" s="155" t="s">
        <v>1416</v>
      </c>
      <c r="D59" s="157">
        <v>2</v>
      </c>
      <c r="E59" s="108">
        <v>4</v>
      </c>
      <c r="F59" s="156" t="s">
        <v>1462</v>
      </c>
      <c r="G59" s="157">
        <v>14</v>
      </c>
      <c r="H59" s="157" t="s">
        <v>1443</v>
      </c>
      <c r="I59" s="150" t="str">
        <f t="shared" si="0"/>
        <v>Development and Extension</v>
      </c>
      <c r="J59" s="108" t="s">
        <v>1450</v>
      </c>
      <c r="K59" s="108" t="s">
        <v>1445</v>
      </c>
      <c r="L59" s="168"/>
      <c r="M59" s="105"/>
      <c r="N59" s="105"/>
      <c r="O59" s="105"/>
      <c r="P59" s="105"/>
      <c r="Q59" s="105"/>
      <c r="R59" s="105"/>
      <c r="S59" s="105"/>
      <c r="T59" s="105"/>
      <c r="U59" s="105"/>
      <c r="V59" s="105"/>
      <c r="W59" s="105"/>
      <c r="X59" s="105"/>
    </row>
    <row r="60" spans="1:28" ht="26.25" hidden="1" x14ac:dyDescent="0.25">
      <c r="A60" s="146" t="s">
        <v>590</v>
      </c>
      <c r="B60" s="146" t="s">
        <v>1498</v>
      </c>
      <c r="C60" s="155" t="s">
        <v>1415</v>
      </c>
      <c r="D60" s="157">
        <v>2</v>
      </c>
      <c r="E60" s="108">
        <v>4</v>
      </c>
      <c r="F60" s="156" t="s">
        <v>1462</v>
      </c>
      <c r="G60" s="157">
        <v>14</v>
      </c>
      <c r="H60" s="157" t="s">
        <v>1443</v>
      </c>
      <c r="I60" s="150" t="str">
        <f t="shared" si="0"/>
        <v>Development and Extension</v>
      </c>
      <c r="J60" s="108" t="s">
        <v>1450</v>
      </c>
      <c r="K60" s="108" t="s">
        <v>1445</v>
      </c>
      <c r="L60" s="155" t="s">
        <v>1445</v>
      </c>
      <c r="M60" s="105"/>
      <c r="N60" s="105"/>
      <c r="O60" s="105"/>
      <c r="P60" s="105"/>
      <c r="Q60" s="105"/>
      <c r="R60" s="105"/>
      <c r="S60" s="105"/>
      <c r="T60" s="105"/>
      <c r="U60" s="105"/>
      <c r="V60" s="105"/>
      <c r="W60" s="105"/>
      <c r="X60" s="105"/>
    </row>
    <row r="61" spans="1:28" ht="26.25" hidden="1" x14ac:dyDescent="0.25">
      <c r="A61" s="146" t="s">
        <v>590</v>
      </c>
      <c r="B61" s="146" t="s">
        <v>1498</v>
      </c>
      <c r="C61" s="155" t="s">
        <v>1415</v>
      </c>
      <c r="D61" s="157">
        <v>2</v>
      </c>
      <c r="E61" s="108">
        <v>4</v>
      </c>
      <c r="F61" s="156" t="s">
        <v>1462</v>
      </c>
      <c r="G61" s="157">
        <v>14</v>
      </c>
      <c r="H61" s="157" t="s">
        <v>1443</v>
      </c>
      <c r="I61" s="150" t="str">
        <f t="shared" si="0"/>
        <v>Development and Extension</v>
      </c>
      <c r="J61" s="108" t="s">
        <v>1450</v>
      </c>
      <c r="K61" s="108" t="s">
        <v>1445</v>
      </c>
      <c r="L61" s="155" t="s">
        <v>1502</v>
      </c>
      <c r="M61" s="105"/>
      <c r="N61" s="105"/>
      <c r="O61" s="105"/>
      <c r="P61" s="105"/>
      <c r="Q61" s="105"/>
      <c r="R61" s="105"/>
      <c r="S61" s="105"/>
      <c r="T61" s="105"/>
      <c r="U61" s="105"/>
      <c r="V61" s="105"/>
      <c r="W61" s="105"/>
      <c r="X61" s="105"/>
    </row>
    <row r="62" spans="1:28" hidden="1" x14ac:dyDescent="0.25">
      <c r="A62" s="146" t="s">
        <v>622</v>
      </c>
      <c r="B62" s="146" t="s">
        <v>1503</v>
      </c>
      <c r="C62" s="155" t="s">
        <v>1424</v>
      </c>
      <c r="D62" s="157">
        <v>5</v>
      </c>
      <c r="E62" s="108">
        <v>4</v>
      </c>
      <c r="F62" s="156" t="s">
        <v>1442</v>
      </c>
      <c r="G62" s="157">
        <v>17</v>
      </c>
      <c r="H62" s="157" t="s">
        <v>1443</v>
      </c>
      <c r="I62" s="154" t="str">
        <f t="shared" si="0"/>
        <v>Development and Extension</v>
      </c>
      <c r="J62" s="108" t="s">
        <v>1474</v>
      </c>
      <c r="K62" s="108" t="s">
        <v>1445</v>
      </c>
      <c r="L62" s="155" t="s">
        <v>1504</v>
      </c>
      <c r="M62" s="105"/>
      <c r="N62" s="105"/>
      <c r="O62" s="105"/>
      <c r="P62" s="105"/>
      <c r="Q62" s="105"/>
      <c r="R62" s="105"/>
      <c r="S62" s="105"/>
      <c r="T62" s="105"/>
      <c r="U62" s="105"/>
      <c r="V62" s="105"/>
      <c r="W62" s="105"/>
      <c r="X62" s="105"/>
    </row>
    <row r="63" spans="1:28" hidden="1" x14ac:dyDescent="0.25">
      <c r="A63" s="146" t="s">
        <v>628</v>
      </c>
      <c r="B63" s="146" t="s">
        <v>1503</v>
      </c>
      <c r="C63" s="155" t="s">
        <v>1424</v>
      </c>
      <c r="D63" s="157">
        <v>5</v>
      </c>
      <c r="E63" s="108">
        <v>4</v>
      </c>
      <c r="F63" s="156" t="s">
        <v>1442</v>
      </c>
      <c r="G63" s="157">
        <v>16</v>
      </c>
      <c r="H63" s="157" t="s">
        <v>1443</v>
      </c>
      <c r="I63" s="154" t="str">
        <f t="shared" si="0"/>
        <v>Development and Extension</v>
      </c>
      <c r="J63" s="108" t="s">
        <v>1464</v>
      </c>
      <c r="K63" s="108" t="s">
        <v>1468</v>
      </c>
      <c r="L63" s="155" t="s">
        <v>1505</v>
      </c>
      <c r="M63" s="105"/>
      <c r="N63" s="105"/>
      <c r="O63" s="105"/>
      <c r="P63" s="105"/>
      <c r="Q63" s="105"/>
      <c r="R63" s="105"/>
      <c r="S63" s="105"/>
      <c r="T63" s="105"/>
      <c r="U63" s="105"/>
      <c r="V63" s="105"/>
      <c r="W63" s="105"/>
      <c r="X63" s="105"/>
    </row>
    <row r="64" spans="1:28" x14ac:dyDescent="0.25">
      <c r="A64" s="146" t="s">
        <v>647</v>
      </c>
      <c r="B64" s="146" t="s">
        <v>1503</v>
      </c>
      <c r="C64" s="155" t="s">
        <v>1414</v>
      </c>
      <c r="D64" s="157">
        <v>4</v>
      </c>
      <c r="E64" s="108">
        <v>4</v>
      </c>
      <c r="F64" s="156" t="s">
        <v>1442</v>
      </c>
      <c r="G64" s="157">
        <v>17</v>
      </c>
      <c r="H64" s="157" t="s">
        <v>1447</v>
      </c>
      <c r="I64" s="150" t="str">
        <f t="shared" si="0"/>
        <v>Concept Formulation</v>
      </c>
      <c r="J64" s="108" t="s">
        <v>1445</v>
      </c>
      <c r="K64" s="108" t="s">
        <v>1445</v>
      </c>
      <c r="L64" s="168"/>
      <c r="M64" s="105"/>
      <c r="N64" s="105"/>
      <c r="O64" s="105"/>
      <c r="P64" s="105"/>
      <c r="Q64" s="105"/>
      <c r="R64" s="105"/>
      <c r="S64" s="105"/>
      <c r="T64" s="105"/>
      <c r="U64" s="105"/>
      <c r="V64" s="105"/>
      <c r="W64" s="105"/>
      <c r="X64" s="105"/>
    </row>
    <row r="65" spans="1:28" ht="26.25" hidden="1" x14ac:dyDescent="0.25">
      <c r="A65" s="146" t="s">
        <v>654</v>
      </c>
      <c r="B65" s="146" t="s">
        <v>1503</v>
      </c>
      <c r="C65" s="155" t="s">
        <v>1424</v>
      </c>
      <c r="D65" s="157">
        <v>5</v>
      </c>
      <c r="E65" s="108">
        <v>4</v>
      </c>
      <c r="F65" s="156" t="s">
        <v>1442</v>
      </c>
      <c r="G65" s="157">
        <v>18</v>
      </c>
      <c r="H65" s="157" t="s">
        <v>1463</v>
      </c>
      <c r="I65" s="154" t="str">
        <f t="shared" si="0"/>
        <v>External Enhancement and Exploration</v>
      </c>
      <c r="J65" s="108" t="s">
        <v>1450</v>
      </c>
      <c r="K65" s="108" t="s">
        <v>1445</v>
      </c>
      <c r="L65" s="158" t="s">
        <v>1472</v>
      </c>
      <c r="M65" s="105"/>
      <c r="N65" s="105"/>
      <c r="O65" s="105"/>
      <c r="P65" s="105"/>
      <c r="Q65" s="105"/>
      <c r="R65" s="105"/>
      <c r="S65" s="105"/>
      <c r="T65" s="105"/>
      <c r="U65" s="105"/>
      <c r="V65" s="105"/>
      <c r="W65" s="105"/>
      <c r="X65" s="105"/>
    </row>
    <row r="66" spans="1:28" ht="26.25" hidden="1" x14ac:dyDescent="0.25">
      <c r="A66" s="146" t="s">
        <v>654</v>
      </c>
      <c r="B66" s="146" t="s">
        <v>1503</v>
      </c>
      <c r="C66" s="155" t="s">
        <v>1424</v>
      </c>
      <c r="D66" s="157">
        <v>5</v>
      </c>
      <c r="E66" s="108">
        <v>4</v>
      </c>
      <c r="F66" s="156" t="s">
        <v>1442</v>
      </c>
      <c r="G66" s="157">
        <v>18</v>
      </c>
      <c r="H66" s="157" t="s">
        <v>1463</v>
      </c>
      <c r="I66" s="154" t="str">
        <f t="shared" si="0"/>
        <v>External Enhancement and Exploration</v>
      </c>
      <c r="J66" s="108" t="s">
        <v>1456</v>
      </c>
      <c r="K66" s="108" t="s">
        <v>1445</v>
      </c>
      <c r="L66" s="158" t="s">
        <v>1472</v>
      </c>
      <c r="M66" s="105"/>
      <c r="N66" s="105"/>
      <c r="O66" s="105"/>
      <c r="P66" s="105"/>
      <c r="Q66" s="105"/>
      <c r="R66" s="105"/>
      <c r="S66" s="105"/>
      <c r="T66" s="105"/>
      <c r="U66" s="105"/>
      <c r="V66" s="105"/>
      <c r="W66" s="105"/>
      <c r="X66" s="105"/>
    </row>
    <row r="67" spans="1:28" ht="26.25" hidden="1" x14ac:dyDescent="0.25">
      <c r="A67" s="146" t="s">
        <v>654</v>
      </c>
      <c r="B67" s="146" t="s">
        <v>1503</v>
      </c>
      <c r="C67" s="155" t="s">
        <v>1419</v>
      </c>
      <c r="D67" s="157">
        <v>5</v>
      </c>
      <c r="E67" s="108">
        <v>4</v>
      </c>
      <c r="F67" s="156" t="s">
        <v>1442</v>
      </c>
      <c r="G67" s="157">
        <v>18</v>
      </c>
      <c r="H67" s="157" t="s">
        <v>1463</v>
      </c>
      <c r="I67" s="150" t="str">
        <f t="shared" si="0"/>
        <v>External Enhancement and Exploration</v>
      </c>
      <c r="J67" s="108" t="s">
        <v>1506</v>
      </c>
      <c r="K67" s="108" t="s">
        <v>1445</v>
      </c>
      <c r="L67" s="168"/>
      <c r="M67" s="105"/>
      <c r="N67" s="105"/>
      <c r="O67" s="105"/>
      <c r="P67" s="105"/>
      <c r="Q67" s="105"/>
      <c r="R67" s="105"/>
      <c r="S67" s="105"/>
      <c r="T67" s="105"/>
      <c r="U67" s="105"/>
      <c r="V67" s="105"/>
      <c r="W67" s="105"/>
      <c r="X67" s="105"/>
    </row>
    <row r="68" spans="1:28" ht="26.25" x14ac:dyDescent="0.25">
      <c r="A68" s="160" t="s">
        <v>666</v>
      </c>
      <c r="B68" s="160" t="s">
        <v>1503</v>
      </c>
      <c r="C68" s="161" t="s">
        <v>1416</v>
      </c>
      <c r="D68" s="164">
        <v>1</v>
      </c>
      <c r="E68" s="163">
        <v>1</v>
      </c>
      <c r="F68" s="163" t="s">
        <v>1471</v>
      </c>
      <c r="G68" s="164">
        <v>9</v>
      </c>
      <c r="H68" s="164" t="s">
        <v>1447</v>
      </c>
      <c r="I68" s="169" t="str">
        <f t="shared" si="0"/>
        <v>Concept Formulation</v>
      </c>
      <c r="J68" s="163" t="s">
        <v>1507</v>
      </c>
      <c r="K68" s="162" t="s">
        <v>1445</v>
      </c>
      <c r="L68" s="170"/>
      <c r="M68" s="166"/>
      <c r="N68" s="166"/>
      <c r="O68" s="166"/>
      <c r="P68" s="166"/>
      <c r="Q68" s="166"/>
      <c r="R68" s="166"/>
      <c r="S68" s="166"/>
      <c r="T68" s="166"/>
      <c r="U68" s="166"/>
      <c r="V68" s="166"/>
      <c r="W68" s="166"/>
      <c r="X68" s="166"/>
      <c r="Y68" s="167"/>
      <c r="Z68" s="167"/>
      <c r="AA68" s="167"/>
      <c r="AB68" s="167"/>
    </row>
    <row r="69" spans="1:28" ht="26.25" hidden="1" x14ac:dyDescent="0.25">
      <c r="A69" s="146" t="s">
        <v>671</v>
      </c>
      <c r="B69" s="146" t="s">
        <v>1503</v>
      </c>
      <c r="C69" s="155" t="s">
        <v>1424</v>
      </c>
      <c r="D69" s="157">
        <v>5</v>
      </c>
      <c r="E69" s="108">
        <v>4</v>
      </c>
      <c r="F69" s="156" t="s">
        <v>1442</v>
      </c>
      <c r="G69" s="157">
        <v>19</v>
      </c>
      <c r="H69" s="157" t="s">
        <v>1463</v>
      </c>
      <c r="I69" s="154" t="str">
        <f t="shared" si="0"/>
        <v>External Enhancement and Exploration</v>
      </c>
      <c r="J69" s="108" t="s">
        <v>1450</v>
      </c>
      <c r="K69" s="108" t="s">
        <v>1445</v>
      </c>
      <c r="L69" s="158" t="s">
        <v>1472</v>
      </c>
      <c r="M69" s="105"/>
      <c r="N69" s="105"/>
      <c r="O69" s="105"/>
      <c r="P69" s="105"/>
      <c r="Q69" s="105"/>
      <c r="R69" s="105"/>
      <c r="S69" s="105"/>
      <c r="T69" s="105"/>
      <c r="U69" s="105"/>
      <c r="V69" s="105"/>
      <c r="W69" s="105"/>
      <c r="X69" s="105"/>
    </row>
    <row r="70" spans="1:28" x14ac:dyDescent="0.25">
      <c r="A70" s="146" t="s">
        <v>676</v>
      </c>
      <c r="B70" s="146" t="s">
        <v>1503</v>
      </c>
      <c r="C70" s="155" t="s">
        <v>1421</v>
      </c>
      <c r="D70" s="157">
        <v>2</v>
      </c>
      <c r="E70" s="108">
        <v>1</v>
      </c>
      <c r="F70" s="156" t="s">
        <v>1446</v>
      </c>
      <c r="G70" s="157">
        <v>10</v>
      </c>
      <c r="H70" s="157" t="s">
        <v>1447</v>
      </c>
      <c r="I70" s="150" t="str">
        <f t="shared" si="0"/>
        <v>Concept Formulation</v>
      </c>
      <c r="J70" s="108" t="s">
        <v>1450</v>
      </c>
      <c r="K70" s="108" t="s">
        <v>1445</v>
      </c>
      <c r="L70" s="168"/>
      <c r="M70" s="105"/>
      <c r="N70" s="105"/>
      <c r="O70" s="105"/>
      <c r="P70" s="105"/>
      <c r="Q70" s="105"/>
      <c r="R70" s="105"/>
      <c r="S70" s="105"/>
      <c r="T70" s="105"/>
      <c r="U70" s="105"/>
      <c r="V70" s="105"/>
      <c r="W70" s="105"/>
      <c r="X70" s="105"/>
    </row>
    <row r="71" spans="1:28" ht="26.25" hidden="1" x14ac:dyDescent="0.25">
      <c r="A71" s="146" t="s">
        <v>681</v>
      </c>
      <c r="B71" s="146" t="s">
        <v>1503</v>
      </c>
      <c r="C71" s="155" t="s">
        <v>1416</v>
      </c>
      <c r="D71" s="157">
        <v>3</v>
      </c>
      <c r="E71" s="108">
        <v>4</v>
      </c>
      <c r="F71" s="156" t="s">
        <v>1462</v>
      </c>
      <c r="G71" s="157">
        <v>15</v>
      </c>
      <c r="H71" s="157" t="s">
        <v>1463</v>
      </c>
      <c r="I71" s="150" t="str">
        <f t="shared" si="0"/>
        <v>External Enhancement and Exploration</v>
      </c>
      <c r="J71" s="108" t="s">
        <v>1450</v>
      </c>
      <c r="K71" s="108" t="s">
        <v>1445</v>
      </c>
      <c r="L71" s="168"/>
      <c r="M71" s="105"/>
      <c r="N71" s="105"/>
      <c r="O71" s="105"/>
      <c r="P71" s="105"/>
      <c r="Q71" s="105"/>
      <c r="R71" s="105"/>
      <c r="S71" s="105"/>
      <c r="T71" s="105"/>
      <c r="U71" s="105"/>
      <c r="V71" s="105"/>
      <c r="W71" s="105"/>
      <c r="X71" s="105"/>
    </row>
    <row r="72" spans="1:28" ht="26.25" hidden="1" x14ac:dyDescent="0.25">
      <c r="A72" s="146" t="s">
        <v>705</v>
      </c>
      <c r="B72" s="146" t="s">
        <v>1503</v>
      </c>
      <c r="C72" s="155" t="s">
        <v>1415</v>
      </c>
      <c r="D72" s="157">
        <v>3</v>
      </c>
      <c r="E72" s="108">
        <v>4</v>
      </c>
      <c r="F72" s="156" t="s">
        <v>1462</v>
      </c>
      <c r="G72" s="157">
        <v>13</v>
      </c>
      <c r="H72" s="157" t="s">
        <v>1443</v>
      </c>
      <c r="I72" s="150" t="str">
        <f t="shared" si="0"/>
        <v>Development and Extension</v>
      </c>
      <c r="J72" s="108" t="s">
        <v>1450</v>
      </c>
      <c r="K72" s="108" t="s">
        <v>1445</v>
      </c>
      <c r="L72" s="155" t="s">
        <v>1476</v>
      </c>
      <c r="M72" s="105"/>
      <c r="N72" s="105"/>
      <c r="O72" s="105"/>
      <c r="P72" s="105"/>
      <c r="Q72" s="105"/>
      <c r="R72" s="105"/>
      <c r="S72" s="105"/>
      <c r="T72" s="105"/>
      <c r="U72" s="105"/>
      <c r="V72" s="105"/>
      <c r="W72" s="105"/>
      <c r="X72" s="105"/>
    </row>
    <row r="73" spans="1:28" ht="26.25" hidden="1" x14ac:dyDescent="0.25">
      <c r="A73" s="146" t="s">
        <v>705</v>
      </c>
      <c r="B73" s="146" t="s">
        <v>1503</v>
      </c>
      <c r="C73" s="155" t="s">
        <v>1415</v>
      </c>
      <c r="D73" s="157">
        <v>3</v>
      </c>
      <c r="E73" s="108">
        <v>4</v>
      </c>
      <c r="F73" s="156" t="s">
        <v>1462</v>
      </c>
      <c r="G73" s="157">
        <v>13</v>
      </c>
      <c r="H73" s="157" t="s">
        <v>1443</v>
      </c>
      <c r="I73" s="150" t="str">
        <f t="shared" si="0"/>
        <v>Development and Extension</v>
      </c>
      <c r="J73" s="108" t="s">
        <v>1450</v>
      </c>
      <c r="K73" s="108" t="s">
        <v>1445</v>
      </c>
      <c r="L73" s="155" t="s">
        <v>1476</v>
      </c>
      <c r="M73" s="105"/>
      <c r="N73" s="105"/>
      <c r="O73" s="105"/>
      <c r="P73" s="105"/>
      <c r="Q73" s="105"/>
      <c r="R73" s="105"/>
      <c r="S73" s="105"/>
      <c r="T73" s="105"/>
      <c r="U73" s="105"/>
      <c r="V73" s="105"/>
      <c r="W73" s="105"/>
      <c r="X73" s="105"/>
    </row>
    <row r="74" spans="1:28" ht="26.25" hidden="1" x14ac:dyDescent="0.25">
      <c r="A74" s="146" t="s">
        <v>705</v>
      </c>
      <c r="B74" s="146" t="s">
        <v>1503</v>
      </c>
      <c r="C74" s="155" t="s">
        <v>1415</v>
      </c>
      <c r="D74" s="157">
        <v>3</v>
      </c>
      <c r="E74" s="108">
        <v>4</v>
      </c>
      <c r="F74" s="156" t="s">
        <v>1462</v>
      </c>
      <c r="G74" s="157">
        <v>13</v>
      </c>
      <c r="H74" s="157" t="s">
        <v>1443</v>
      </c>
      <c r="I74" s="150" t="str">
        <f t="shared" si="0"/>
        <v>Development and Extension</v>
      </c>
      <c r="J74" s="108" t="s">
        <v>1450</v>
      </c>
      <c r="K74" s="108" t="s">
        <v>1445</v>
      </c>
      <c r="L74" s="155" t="s">
        <v>1476</v>
      </c>
      <c r="M74" s="105"/>
      <c r="N74" s="105"/>
      <c r="O74" s="105"/>
      <c r="P74" s="105"/>
      <c r="Q74" s="105"/>
      <c r="R74" s="105"/>
      <c r="S74" s="105"/>
      <c r="T74" s="105"/>
      <c r="U74" s="105"/>
      <c r="V74" s="105"/>
      <c r="W74" s="105"/>
      <c r="X74" s="105"/>
    </row>
    <row r="75" spans="1:28" ht="26.25" hidden="1" x14ac:dyDescent="0.25">
      <c r="A75" s="146" t="s">
        <v>1508</v>
      </c>
      <c r="B75" s="146" t="s">
        <v>1503</v>
      </c>
      <c r="C75" s="155" t="s">
        <v>1416</v>
      </c>
      <c r="D75" s="157">
        <v>2</v>
      </c>
      <c r="E75" s="108">
        <v>4</v>
      </c>
      <c r="F75" s="156" t="s">
        <v>1462</v>
      </c>
      <c r="G75" s="157">
        <v>12</v>
      </c>
      <c r="H75" s="157" t="s">
        <v>1443</v>
      </c>
      <c r="I75" s="150" t="str">
        <f t="shared" si="0"/>
        <v>Development and Extension</v>
      </c>
      <c r="J75" s="108" t="s">
        <v>1450</v>
      </c>
      <c r="K75" s="108" t="s">
        <v>1495</v>
      </c>
      <c r="L75" s="168"/>
      <c r="M75" s="105"/>
      <c r="N75" s="105"/>
      <c r="O75" s="105"/>
      <c r="P75" s="105"/>
      <c r="Q75" s="105"/>
      <c r="R75" s="105"/>
      <c r="S75" s="105"/>
      <c r="T75" s="105"/>
      <c r="U75" s="105"/>
      <c r="V75" s="105"/>
      <c r="W75" s="105"/>
      <c r="X75" s="105"/>
    </row>
    <row r="76" spans="1:28" hidden="1" x14ac:dyDescent="0.25">
      <c r="A76" s="146" t="s">
        <v>719</v>
      </c>
      <c r="B76" s="146" t="s">
        <v>1509</v>
      </c>
      <c r="C76" s="155" t="s">
        <v>1416</v>
      </c>
      <c r="D76" s="157">
        <v>4</v>
      </c>
      <c r="E76" s="108">
        <v>4</v>
      </c>
      <c r="F76" s="156" t="s">
        <v>1442</v>
      </c>
      <c r="G76" s="157">
        <v>16</v>
      </c>
      <c r="H76" s="157" t="s">
        <v>1443</v>
      </c>
      <c r="I76" s="150" t="str">
        <f t="shared" si="0"/>
        <v>Development and Extension</v>
      </c>
      <c r="J76" s="108" t="s">
        <v>1456</v>
      </c>
      <c r="K76" s="108" t="s">
        <v>1445</v>
      </c>
      <c r="L76" s="168"/>
      <c r="M76" s="105"/>
      <c r="N76" s="105"/>
      <c r="O76" s="105"/>
      <c r="P76" s="105"/>
      <c r="Q76" s="105"/>
      <c r="R76" s="105"/>
      <c r="S76" s="105"/>
      <c r="T76" s="105"/>
      <c r="U76" s="105"/>
      <c r="V76" s="105"/>
      <c r="W76" s="105"/>
      <c r="X76" s="105"/>
    </row>
    <row r="77" spans="1:28" ht="26.25" hidden="1" x14ac:dyDescent="0.25">
      <c r="A77" s="146" t="s">
        <v>743</v>
      </c>
      <c r="B77" s="146" t="s">
        <v>1509</v>
      </c>
      <c r="C77" s="155" t="s">
        <v>1424</v>
      </c>
      <c r="D77" s="157">
        <v>4</v>
      </c>
      <c r="E77" s="108">
        <v>4</v>
      </c>
      <c r="F77" s="156" t="s">
        <v>1442</v>
      </c>
      <c r="G77" s="157">
        <v>17</v>
      </c>
      <c r="H77" s="157" t="s">
        <v>1463</v>
      </c>
      <c r="I77" s="154" t="str">
        <f t="shared" si="0"/>
        <v>External Enhancement and Exploration</v>
      </c>
      <c r="J77" s="108" t="s">
        <v>1474</v>
      </c>
      <c r="K77" s="108" t="s">
        <v>1465</v>
      </c>
      <c r="L77" s="158" t="s">
        <v>1472</v>
      </c>
      <c r="M77" s="105"/>
      <c r="N77" s="105"/>
      <c r="O77" s="105"/>
      <c r="P77" s="105"/>
      <c r="Q77" s="105"/>
      <c r="R77" s="105"/>
      <c r="S77" s="105"/>
      <c r="T77" s="105"/>
      <c r="U77" s="105"/>
      <c r="V77" s="105"/>
      <c r="W77" s="105"/>
      <c r="X77" s="105"/>
    </row>
    <row r="78" spans="1:28" ht="26.25" hidden="1" x14ac:dyDescent="0.25">
      <c r="A78" s="146" t="s">
        <v>743</v>
      </c>
      <c r="B78" s="146" t="s">
        <v>1509</v>
      </c>
      <c r="C78" s="155" t="s">
        <v>1416</v>
      </c>
      <c r="D78" s="157">
        <v>4</v>
      </c>
      <c r="E78" s="108">
        <v>4</v>
      </c>
      <c r="F78" s="156" t="s">
        <v>1442</v>
      </c>
      <c r="G78" s="157">
        <v>17</v>
      </c>
      <c r="H78" s="157" t="s">
        <v>1463</v>
      </c>
      <c r="I78" s="150" t="str">
        <f t="shared" si="0"/>
        <v>External Enhancement and Exploration</v>
      </c>
      <c r="J78" s="108" t="s">
        <v>1483</v>
      </c>
      <c r="K78" s="108" t="s">
        <v>1465</v>
      </c>
      <c r="L78" s="168"/>
      <c r="M78" s="105"/>
      <c r="N78" s="105"/>
      <c r="O78" s="105"/>
      <c r="P78" s="105"/>
      <c r="Q78" s="105"/>
      <c r="R78" s="105"/>
      <c r="S78" s="105"/>
      <c r="T78" s="105"/>
      <c r="U78" s="105"/>
      <c r="V78" s="105"/>
      <c r="W78" s="105"/>
      <c r="X78" s="105"/>
    </row>
    <row r="79" spans="1:28" ht="26.25" hidden="1" x14ac:dyDescent="0.25">
      <c r="A79" s="146" t="s">
        <v>743</v>
      </c>
      <c r="B79" s="146" t="s">
        <v>1509</v>
      </c>
      <c r="C79" s="155" t="s">
        <v>1418</v>
      </c>
      <c r="D79" s="157">
        <v>4</v>
      </c>
      <c r="E79" s="108">
        <v>4</v>
      </c>
      <c r="F79" s="156" t="s">
        <v>1442</v>
      </c>
      <c r="G79" s="157">
        <v>17</v>
      </c>
      <c r="H79" s="157" t="s">
        <v>1463</v>
      </c>
      <c r="I79" s="150" t="str">
        <f t="shared" si="0"/>
        <v>External Enhancement and Exploration</v>
      </c>
      <c r="J79" s="108" t="s">
        <v>1450</v>
      </c>
      <c r="K79" s="108" t="s">
        <v>1465</v>
      </c>
      <c r="L79" s="168"/>
      <c r="M79" s="105"/>
      <c r="N79" s="105"/>
      <c r="O79" s="105"/>
      <c r="P79" s="105"/>
      <c r="Q79" s="105"/>
      <c r="R79" s="105"/>
      <c r="S79" s="105"/>
      <c r="T79" s="105"/>
      <c r="U79" s="105"/>
      <c r="V79" s="105"/>
      <c r="W79" s="105"/>
      <c r="X79" s="105"/>
    </row>
    <row r="80" spans="1:28" ht="26.25" hidden="1" x14ac:dyDescent="0.25">
      <c r="A80" s="146" t="s">
        <v>754</v>
      </c>
      <c r="B80" s="146" t="s">
        <v>1509</v>
      </c>
      <c r="C80" s="155" t="s">
        <v>1415</v>
      </c>
      <c r="D80" s="157">
        <v>3</v>
      </c>
      <c r="E80" s="108">
        <v>4</v>
      </c>
      <c r="F80" s="156" t="s">
        <v>1462</v>
      </c>
      <c r="G80" s="157">
        <v>15</v>
      </c>
      <c r="H80" s="157" t="s">
        <v>1463</v>
      </c>
      <c r="I80" s="150" t="str">
        <f t="shared" si="0"/>
        <v>External Enhancement and Exploration</v>
      </c>
      <c r="J80" s="108" t="s">
        <v>1474</v>
      </c>
      <c r="K80" s="108" t="s">
        <v>1465</v>
      </c>
      <c r="L80" s="155" t="s">
        <v>1445</v>
      </c>
      <c r="M80" s="105"/>
      <c r="N80" s="105"/>
      <c r="O80" s="105"/>
      <c r="P80" s="105"/>
      <c r="Q80" s="105"/>
      <c r="R80" s="105"/>
      <c r="S80" s="105"/>
      <c r="T80" s="105"/>
      <c r="U80" s="105"/>
      <c r="V80" s="105"/>
      <c r="W80" s="105"/>
      <c r="X80" s="105"/>
    </row>
    <row r="81" spans="1:28" ht="26.25" hidden="1" x14ac:dyDescent="0.25">
      <c r="A81" s="146" t="s">
        <v>754</v>
      </c>
      <c r="B81" s="146" t="s">
        <v>1509</v>
      </c>
      <c r="C81" s="155" t="s">
        <v>1415</v>
      </c>
      <c r="D81" s="157">
        <v>3</v>
      </c>
      <c r="E81" s="108">
        <v>4</v>
      </c>
      <c r="F81" s="156" t="s">
        <v>1462</v>
      </c>
      <c r="G81" s="157">
        <v>15</v>
      </c>
      <c r="H81" s="157" t="s">
        <v>1463</v>
      </c>
      <c r="I81" s="150" t="str">
        <f t="shared" si="0"/>
        <v>External Enhancement and Exploration</v>
      </c>
      <c r="J81" s="108" t="s">
        <v>1467</v>
      </c>
      <c r="K81" s="108" t="s">
        <v>1465</v>
      </c>
      <c r="L81" s="155" t="s">
        <v>1445</v>
      </c>
      <c r="M81" s="105"/>
      <c r="N81" s="105"/>
      <c r="O81" s="105"/>
      <c r="P81" s="105"/>
      <c r="Q81" s="105"/>
      <c r="R81" s="105"/>
      <c r="S81" s="105"/>
      <c r="T81" s="105"/>
      <c r="U81" s="105"/>
      <c r="V81" s="105"/>
      <c r="W81" s="105"/>
      <c r="X81" s="105"/>
    </row>
    <row r="82" spans="1:28" x14ac:dyDescent="0.25">
      <c r="A82" s="146" t="s">
        <v>759</v>
      </c>
      <c r="B82" s="146" t="s">
        <v>1509</v>
      </c>
      <c r="C82" s="155" t="s">
        <v>1415</v>
      </c>
      <c r="D82" s="157">
        <v>2</v>
      </c>
      <c r="E82" s="108">
        <v>1</v>
      </c>
      <c r="F82" s="156" t="s">
        <v>1446</v>
      </c>
      <c r="G82" s="157">
        <v>10</v>
      </c>
      <c r="H82" s="157" t="s">
        <v>1447</v>
      </c>
      <c r="I82" s="150" t="str">
        <f t="shared" si="0"/>
        <v>Concept Formulation</v>
      </c>
      <c r="J82" s="108" t="s">
        <v>1450</v>
      </c>
      <c r="K82" s="108" t="s">
        <v>1445</v>
      </c>
      <c r="L82" s="158" t="s">
        <v>1510</v>
      </c>
      <c r="M82" s="105"/>
      <c r="N82" s="105"/>
      <c r="O82" s="105"/>
      <c r="P82" s="105"/>
      <c r="Q82" s="105"/>
      <c r="R82" s="105"/>
      <c r="S82" s="105"/>
      <c r="T82" s="105"/>
      <c r="U82" s="105"/>
      <c r="V82" s="105"/>
      <c r="W82" s="105"/>
      <c r="X82" s="105"/>
    </row>
    <row r="83" spans="1:28" ht="26.25" hidden="1" x14ac:dyDescent="0.25">
      <c r="A83" s="146" t="s">
        <v>765</v>
      </c>
      <c r="B83" s="146" t="s">
        <v>1509</v>
      </c>
      <c r="C83" s="155" t="s">
        <v>1416</v>
      </c>
      <c r="D83" s="157">
        <v>4</v>
      </c>
      <c r="E83" s="108">
        <v>4</v>
      </c>
      <c r="F83" s="156" t="s">
        <v>1442</v>
      </c>
      <c r="G83" s="157">
        <v>18</v>
      </c>
      <c r="H83" s="157" t="s">
        <v>1463</v>
      </c>
      <c r="I83" s="150" t="str">
        <f t="shared" si="0"/>
        <v>External Enhancement and Exploration</v>
      </c>
      <c r="J83" s="108" t="s">
        <v>1450</v>
      </c>
      <c r="K83" s="108" t="s">
        <v>1445</v>
      </c>
      <c r="L83" s="168"/>
      <c r="M83" s="105"/>
      <c r="N83" s="105"/>
      <c r="O83" s="105"/>
      <c r="P83" s="105"/>
      <c r="Q83" s="105"/>
      <c r="R83" s="105"/>
      <c r="S83" s="105"/>
      <c r="T83" s="105"/>
      <c r="U83" s="105"/>
      <c r="V83" s="105"/>
      <c r="W83" s="105"/>
      <c r="X83" s="105"/>
    </row>
    <row r="84" spans="1:28" hidden="1" x14ac:dyDescent="0.25">
      <c r="A84" s="146" t="s">
        <v>1511</v>
      </c>
      <c r="B84" s="146" t="s">
        <v>1509</v>
      </c>
      <c r="C84" s="155" t="s">
        <v>1425</v>
      </c>
      <c r="D84" s="157">
        <v>5</v>
      </c>
      <c r="E84" s="108">
        <v>4</v>
      </c>
      <c r="F84" s="156" t="s">
        <v>1442</v>
      </c>
      <c r="G84" s="157">
        <v>17</v>
      </c>
      <c r="H84" s="157" t="s">
        <v>1443</v>
      </c>
      <c r="I84" s="150" t="str">
        <f t="shared" si="0"/>
        <v>Development and Extension</v>
      </c>
      <c r="J84" s="108" t="s">
        <v>1512</v>
      </c>
      <c r="K84" s="108" t="s">
        <v>1445</v>
      </c>
      <c r="L84" s="158" t="s">
        <v>1472</v>
      </c>
      <c r="M84" s="105"/>
      <c r="N84" s="105"/>
      <c r="O84" s="105"/>
      <c r="P84" s="105"/>
      <c r="Q84" s="105"/>
      <c r="R84" s="105"/>
      <c r="S84" s="105"/>
      <c r="T84" s="105"/>
      <c r="U84" s="105"/>
      <c r="V84" s="105"/>
      <c r="W84" s="105"/>
      <c r="X84" s="105"/>
    </row>
    <row r="85" spans="1:28" hidden="1" x14ac:dyDescent="0.25">
      <c r="A85" s="146" t="s">
        <v>1511</v>
      </c>
      <c r="B85" s="146" t="s">
        <v>1509</v>
      </c>
      <c r="C85" s="155" t="s">
        <v>1424</v>
      </c>
      <c r="D85" s="157">
        <v>5</v>
      </c>
      <c r="E85" s="108">
        <v>4</v>
      </c>
      <c r="F85" s="156" t="s">
        <v>1442</v>
      </c>
      <c r="G85" s="157">
        <v>17</v>
      </c>
      <c r="H85" s="157" t="s">
        <v>1443</v>
      </c>
      <c r="I85" s="154" t="str">
        <f t="shared" si="0"/>
        <v>Development and Extension</v>
      </c>
      <c r="J85" s="108" t="s">
        <v>1512</v>
      </c>
      <c r="K85" s="108" t="s">
        <v>1513</v>
      </c>
      <c r="L85" s="158" t="s">
        <v>1472</v>
      </c>
      <c r="M85" s="105"/>
      <c r="N85" s="105"/>
      <c r="O85" s="105"/>
      <c r="P85" s="105"/>
      <c r="Q85" s="105"/>
      <c r="R85" s="105"/>
      <c r="S85" s="105"/>
      <c r="T85" s="105"/>
      <c r="U85" s="105"/>
      <c r="V85" s="105"/>
      <c r="W85" s="105"/>
      <c r="X85" s="105"/>
    </row>
    <row r="86" spans="1:28" ht="26.25" hidden="1" x14ac:dyDescent="0.25">
      <c r="A86" s="146" t="s">
        <v>1514</v>
      </c>
      <c r="B86" s="146" t="s">
        <v>1509</v>
      </c>
      <c r="C86" s="155" t="s">
        <v>1424</v>
      </c>
      <c r="D86" s="157">
        <v>4</v>
      </c>
      <c r="E86" s="108">
        <v>5</v>
      </c>
      <c r="F86" s="156" t="s">
        <v>1454</v>
      </c>
      <c r="G86" s="157">
        <v>18</v>
      </c>
      <c r="H86" s="157" t="s">
        <v>1455</v>
      </c>
      <c r="I86" s="154" t="str">
        <f t="shared" si="0"/>
        <v>Internal Enhancement and Exploration</v>
      </c>
      <c r="J86" s="108" t="s">
        <v>1474</v>
      </c>
      <c r="K86" s="108" t="s">
        <v>1445</v>
      </c>
      <c r="L86" s="155" t="s">
        <v>1504</v>
      </c>
      <c r="M86" s="105"/>
      <c r="N86" s="105"/>
      <c r="O86" s="105"/>
      <c r="P86" s="105"/>
      <c r="Q86" s="105"/>
      <c r="R86" s="105"/>
      <c r="S86" s="105"/>
      <c r="T86" s="105"/>
      <c r="U86" s="105"/>
      <c r="V86" s="105"/>
      <c r="W86" s="105"/>
      <c r="X86" s="105"/>
    </row>
    <row r="87" spans="1:28" ht="26.25" hidden="1" x14ac:dyDescent="0.25">
      <c r="A87" s="146" t="s">
        <v>797</v>
      </c>
      <c r="B87" s="146" t="s">
        <v>1509</v>
      </c>
      <c r="C87" s="155" t="s">
        <v>1416</v>
      </c>
      <c r="D87" s="157">
        <v>4</v>
      </c>
      <c r="E87" s="108">
        <v>4</v>
      </c>
      <c r="F87" s="156" t="s">
        <v>1442</v>
      </c>
      <c r="G87" s="157">
        <v>15</v>
      </c>
      <c r="H87" s="157" t="s">
        <v>1443</v>
      </c>
      <c r="I87" s="150" t="str">
        <f t="shared" si="0"/>
        <v>Development and Extension</v>
      </c>
      <c r="J87" s="156" t="s">
        <v>1515</v>
      </c>
      <c r="K87" s="108" t="s">
        <v>1460</v>
      </c>
      <c r="L87" s="168"/>
      <c r="M87" s="105"/>
      <c r="N87" s="105"/>
      <c r="O87" s="105"/>
      <c r="P87" s="105"/>
      <c r="Q87" s="105"/>
      <c r="R87" s="105"/>
      <c r="S87" s="105"/>
      <c r="T87" s="105"/>
      <c r="U87" s="105"/>
      <c r="V87" s="105"/>
      <c r="W87" s="105"/>
      <c r="X87" s="105"/>
    </row>
    <row r="88" spans="1:28" x14ac:dyDescent="0.25">
      <c r="A88" s="146" t="s">
        <v>802</v>
      </c>
      <c r="B88" s="146" t="s">
        <v>1509</v>
      </c>
      <c r="C88" s="155" t="s">
        <v>1415</v>
      </c>
      <c r="D88" s="157">
        <v>2</v>
      </c>
      <c r="E88" s="108">
        <v>1</v>
      </c>
      <c r="F88" s="156" t="s">
        <v>1446</v>
      </c>
      <c r="G88" s="157">
        <v>10</v>
      </c>
      <c r="H88" s="157" t="s">
        <v>1447</v>
      </c>
      <c r="I88" s="150" t="str">
        <f t="shared" si="0"/>
        <v>Concept Formulation</v>
      </c>
      <c r="J88" s="108" t="s">
        <v>1448</v>
      </c>
      <c r="K88" s="108" t="s">
        <v>1445</v>
      </c>
      <c r="L88" s="155" t="s">
        <v>1479</v>
      </c>
      <c r="M88" s="105"/>
      <c r="N88" s="105"/>
      <c r="O88" s="105"/>
      <c r="P88" s="105"/>
      <c r="Q88" s="105"/>
      <c r="R88" s="105"/>
      <c r="S88" s="105"/>
      <c r="T88" s="105"/>
      <c r="U88" s="105"/>
      <c r="V88" s="105"/>
      <c r="W88" s="105"/>
      <c r="X88" s="105"/>
    </row>
    <row r="89" spans="1:28" ht="26.25" hidden="1" x14ac:dyDescent="0.25">
      <c r="A89" s="146" t="s">
        <v>807</v>
      </c>
      <c r="B89" s="146" t="s">
        <v>1509</v>
      </c>
      <c r="C89" s="155" t="s">
        <v>1416</v>
      </c>
      <c r="D89" s="157">
        <v>4</v>
      </c>
      <c r="E89" s="108">
        <v>4</v>
      </c>
      <c r="F89" s="156" t="s">
        <v>1442</v>
      </c>
      <c r="G89" s="157">
        <v>15</v>
      </c>
      <c r="H89" s="157" t="s">
        <v>1443</v>
      </c>
      <c r="I89" s="150" t="str">
        <f t="shared" si="0"/>
        <v>Development and Extension</v>
      </c>
      <c r="J89" s="156" t="s">
        <v>1516</v>
      </c>
      <c r="K89" s="108" t="s">
        <v>1445</v>
      </c>
      <c r="L89" s="168"/>
      <c r="M89" s="105"/>
      <c r="N89" s="105"/>
      <c r="O89" s="105"/>
      <c r="P89" s="105"/>
      <c r="Q89" s="105"/>
      <c r="R89" s="105"/>
      <c r="S89" s="105"/>
      <c r="T89" s="105"/>
      <c r="U89" s="105"/>
      <c r="V89" s="105"/>
      <c r="W89" s="105"/>
      <c r="X89" s="105"/>
    </row>
    <row r="90" spans="1:28" ht="26.25" hidden="1" x14ac:dyDescent="0.25">
      <c r="A90" s="146" t="s">
        <v>812</v>
      </c>
      <c r="B90" s="146" t="s">
        <v>1517</v>
      </c>
      <c r="C90" s="155" t="s">
        <v>1418</v>
      </c>
      <c r="D90" s="157">
        <v>3</v>
      </c>
      <c r="E90" s="108">
        <v>4</v>
      </c>
      <c r="F90" s="156" t="s">
        <v>1462</v>
      </c>
      <c r="G90" s="157">
        <v>12</v>
      </c>
      <c r="H90" s="157" t="s">
        <v>1463</v>
      </c>
      <c r="I90" s="150" t="str">
        <f t="shared" si="0"/>
        <v>External Enhancement and Exploration</v>
      </c>
      <c r="J90" s="108" t="s">
        <v>1450</v>
      </c>
      <c r="K90" s="108" t="s">
        <v>1495</v>
      </c>
      <c r="L90" s="168"/>
      <c r="M90" s="105"/>
      <c r="N90" s="105"/>
      <c r="O90" s="105"/>
      <c r="P90" s="105"/>
      <c r="Q90" s="105"/>
      <c r="R90" s="105"/>
      <c r="S90" s="105"/>
      <c r="T90" s="105"/>
      <c r="U90" s="105"/>
      <c r="V90" s="105"/>
      <c r="W90" s="105"/>
      <c r="X90" s="105"/>
    </row>
    <row r="91" spans="1:28" hidden="1" x14ac:dyDescent="0.25">
      <c r="A91" s="146" t="s">
        <v>817</v>
      </c>
      <c r="B91" s="146" t="s">
        <v>1517</v>
      </c>
      <c r="C91" s="155" t="s">
        <v>1424</v>
      </c>
      <c r="D91" s="157">
        <v>4</v>
      </c>
      <c r="E91" s="156">
        <v>4</v>
      </c>
      <c r="F91" s="156" t="s">
        <v>1442</v>
      </c>
      <c r="G91" s="157">
        <v>16</v>
      </c>
      <c r="H91" s="157" t="s">
        <v>1443</v>
      </c>
      <c r="I91" s="154" t="str">
        <f t="shared" si="0"/>
        <v>Development and Extension</v>
      </c>
      <c r="J91" s="108" t="s">
        <v>1474</v>
      </c>
      <c r="K91" s="108" t="s">
        <v>1518</v>
      </c>
      <c r="L91" s="155" t="s">
        <v>1504</v>
      </c>
      <c r="M91" s="105"/>
      <c r="N91" s="105"/>
      <c r="O91" s="105"/>
      <c r="P91" s="105"/>
      <c r="Q91" s="105"/>
      <c r="R91" s="105"/>
      <c r="S91" s="105"/>
      <c r="T91" s="105"/>
      <c r="U91" s="105"/>
      <c r="V91" s="105"/>
      <c r="W91" s="105"/>
      <c r="X91" s="105"/>
    </row>
    <row r="92" spans="1:28" ht="39" hidden="1" x14ac:dyDescent="0.25">
      <c r="A92" s="146" t="s">
        <v>828</v>
      </c>
      <c r="B92" s="146" t="s">
        <v>1517</v>
      </c>
      <c r="C92" s="155" t="s">
        <v>1416</v>
      </c>
      <c r="D92" s="157">
        <v>3</v>
      </c>
      <c r="E92" s="108">
        <v>4</v>
      </c>
      <c r="F92" s="156" t="s">
        <v>1462</v>
      </c>
      <c r="G92" s="157">
        <v>11</v>
      </c>
      <c r="H92" s="157" t="s">
        <v>1463</v>
      </c>
      <c r="I92" s="150" t="str">
        <f t="shared" si="0"/>
        <v>External Enhancement and Exploration</v>
      </c>
      <c r="J92" s="156" t="s">
        <v>1519</v>
      </c>
      <c r="K92" s="108" t="s">
        <v>1445</v>
      </c>
      <c r="L92" s="168"/>
      <c r="M92" s="105"/>
      <c r="N92" s="105"/>
      <c r="O92" s="105"/>
      <c r="P92" s="105"/>
      <c r="Q92" s="105"/>
      <c r="R92" s="105"/>
      <c r="S92" s="105"/>
      <c r="T92" s="105"/>
      <c r="U92" s="105"/>
      <c r="V92" s="105"/>
      <c r="W92" s="105"/>
      <c r="X92" s="105"/>
    </row>
    <row r="93" spans="1:28" ht="26.25" hidden="1" x14ac:dyDescent="0.25">
      <c r="A93" s="146" t="s">
        <v>833</v>
      </c>
      <c r="B93" s="146" t="s">
        <v>1517</v>
      </c>
      <c r="C93" s="155" t="s">
        <v>1416</v>
      </c>
      <c r="D93" s="157">
        <v>4</v>
      </c>
      <c r="E93" s="108">
        <v>4</v>
      </c>
      <c r="F93" s="156" t="s">
        <v>1442</v>
      </c>
      <c r="G93" s="157">
        <v>16</v>
      </c>
      <c r="H93" s="157" t="s">
        <v>1443</v>
      </c>
      <c r="I93" s="150" t="str">
        <f t="shared" si="0"/>
        <v>Development and Extension</v>
      </c>
      <c r="J93" s="156" t="s">
        <v>1507</v>
      </c>
      <c r="K93" s="108" t="s">
        <v>1445</v>
      </c>
      <c r="L93" s="168"/>
      <c r="M93" s="105"/>
      <c r="N93" s="105"/>
      <c r="O93" s="105"/>
      <c r="P93" s="105"/>
      <c r="Q93" s="105"/>
      <c r="R93" s="105"/>
      <c r="S93" s="105"/>
      <c r="T93" s="105"/>
      <c r="U93" s="105"/>
      <c r="V93" s="105"/>
      <c r="W93" s="105"/>
      <c r="X93" s="105"/>
    </row>
    <row r="94" spans="1:28" x14ac:dyDescent="0.25">
      <c r="A94" s="160" t="s">
        <v>838</v>
      </c>
      <c r="B94" s="160" t="s">
        <v>1517</v>
      </c>
      <c r="C94" s="161" t="s">
        <v>1423</v>
      </c>
      <c r="D94" s="164">
        <v>1</v>
      </c>
      <c r="E94" s="162">
        <v>1</v>
      </c>
      <c r="F94" s="163" t="s">
        <v>1471</v>
      </c>
      <c r="G94" s="164">
        <v>10</v>
      </c>
      <c r="H94" s="164" t="s">
        <v>1447</v>
      </c>
      <c r="I94" s="169" t="str">
        <f t="shared" si="0"/>
        <v>Concept Formulation</v>
      </c>
      <c r="J94" s="162" t="s">
        <v>1445</v>
      </c>
      <c r="K94" s="162" t="s">
        <v>1445</v>
      </c>
      <c r="L94" s="170"/>
      <c r="M94" s="166"/>
      <c r="N94" s="166"/>
      <c r="O94" s="166"/>
      <c r="P94" s="166"/>
      <c r="Q94" s="166"/>
      <c r="R94" s="166"/>
      <c r="S94" s="166"/>
      <c r="T94" s="166"/>
      <c r="U94" s="166"/>
      <c r="V94" s="166"/>
      <c r="W94" s="166"/>
      <c r="X94" s="166"/>
      <c r="Y94" s="167"/>
      <c r="Z94" s="167"/>
      <c r="AA94" s="167"/>
      <c r="AB94" s="167"/>
    </row>
    <row r="95" spans="1:28" hidden="1" x14ac:dyDescent="0.25">
      <c r="A95" s="146" t="s">
        <v>862</v>
      </c>
      <c r="B95" s="146" t="s">
        <v>1517</v>
      </c>
      <c r="C95" s="155" t="s">
        <v>1425</v>
      </c>
      <c r="D95" s="157">
        <v>5</v>
      </c>
      <c r="E95" s="108">
        <v>4</v>
      </c>
      <c r="F95" s="156" t="s">
        <v>1442</v>
      </c>
      <c r="G95" s="157">
        <v>17</v>
      </c>
      <c r="H95" s="157" t="s">
        <v>1443</v>
      </c>
      <c r="I95" s="150" t="str">
        <f t="shared" si="0"/>
        <v>Development and Extension</v>
      </c>
      <c r="J95" s="108" t="s">
        <v>1520</v>
      </c>
      <c r="K95" s="108" t="s">
        <v>1445</v>
      </c>
      <c r="L95" s="158" t="s">
        <v>1472</v>
      </c>
      <c r="M95" s="105"/>
      <c r="N95" s="105"/>
      <c r="O95" s="105"/>
      <c r="P95" s="105"/>
      <c r="Q95" s="105"/>
      <c r="R95" s="105"/>
      <c r="S95" s="105"/>
      <c r="T95" s="105"/>
      <c r="U95" s="105"/>
      <c r="V95" s="105"/>
      <c r="W95" s="105"/>
      <c r="X95" s="105"/>
    </row>
    <row r="96" spans="1:28" hidden="1" x14ac:dyDescent="0.25">
      <c r="A96" s="146" t="s">
        <v>862</v>
      </c>
      <c r="B96" s="146" t="s">
        <v>1517</v>
      </c>
      <c r="C96" s="155" t="s">
        <v>1424</v>
      </c>
      <c r="D96" s="157">
        <v>5</v>
      </c>
      <c r="E96" s="108">
        <v>4</v>
      </c>
      <c r="F96" s="156" t="s">
        <v>1442</v>
      </c>
      <c r="G96" s="157">
        <v>17</v>
      </c>
      <c r="H96" s="157" t="s">
        <v>1443</v>
      </c>
      <c r="I96" s="154" t="str">
        <f t="shared" si="0"/>
        <v>Development and Extension</v>
      </c>
      <c r="J96" s="108" t="s">
        <v>1520</v>
      </c>
      <c r="K96" s="108" t="s">
        <v>1445</v>
      </c>
      <c r="L96" s="158" t="s">
        <v>1472</v>
      </c>
      <c r="M96" s="105"/>
      <c r="N96" s="105"/>
      <c r="O96" s="105"/>
      <c r="P96" s="105"/>
      <c r="Q96" s="105"/>
      <c r="R96" s="105"/>
      <c r="S96" s="105"/>
      <c r="T96" s="105"/>
      <c r="U96" s="105"/>
      <c r="V96" s="105"/>
      <c r="W96" s="105"/>
      <c r="X96" s="105"/>
    </row>
    <row r="97" spans="1:28" hidden="1" x14ac:dyDescent="0.25">
      <c r="A97" s="146" t="s">
        <v>867</v>
      </c>
      <c r="B97" s="146" t="s">
        <v>1517</v>
      </c>
      <c r="C97" s="155" t="s">
        <v>1424</v>
      </c>
      <c r="D97" s="157">
        <v>5</v>
      </c>
      <c r="E97" s="108">
        <v>4</v>
      </c>
      <c r="F97" s="156" t="s">
        <v>1442</v>
      </c>
      <c r="G97" s="157">
        <v>16</v>
      </c>
      <c r="H97" s="157" t="s">
        <v>1443</v>
      </c>
      <c r="I97" s="154" t="str">
        <f t="shared" si="0"/>
        <v>Development and Extension</v>
      </c>
      <c r="J97" s="108" t="s">
        <v>1450</v>
      </c>
      <c r="K97" s="108" t="s">
        <v>1521</v>
      </c>
      <c r="L97" s="155" t="s">
        <v>1478</v>
      </c>
      <c r="M97" s="105"/>
      <c r="N97" s="105"/>
      <c r="O97" s="105"/>
      <c r="P97" s="105"/>
      <c r="Q97" s="105"/>
      <c r="R97" s="105"/>
      <c r="S97" s="105"/>
      <c r="T97" s="105"/>
      <c r="U97" s="105"/>
      <c r="V97" s="105"/>
      <c r="W97" s="105"/>
      <c r="X97" s="105"/>
    </row>
    <row r="98" spans="1:28" hidden="1" x14ac:dyDescent="0.25">
      <c r="A98" s="146" t="s">
        <v>1522</v>
      </c>
      <c r="B98" s="146" t="s">
        <v>1517</v>
      </c>
      <c r="C98" s="155" t="s">
        <v>1424</v>
      </c>
      <c r="D98" s="157">
        <v>4</v>
      </c>
      <c r="E98" s="108">
        <v>4</v>
      </c>
      <c r="F98" s="156" t="s">
        <v>1442</v>
      </c>
      <c r="G98" s="157">
        <v>16</v>
      </c>
      <c r="H98" s="157" t="s">
        <v>1443</v>
      </c>
      <c r="I98" s="154" t="str">
        <f t="shared" si="0"/>
        <v>Development and Extension</v>
      </c>
      <c r="J98" s="108" t="s">
        <v>1450</v>
      </c>
      <c r="K98" s="108" t="s">
        <v>1523</v>
      </c>
      <c r="L98" s="155" t="s">
        <v>1524</v>
      </c>
      <c r="M98" s="105"/>
      <c r="N98" s="105"/>
      <c r="O98" s="105"/>
      <c r="P98" s="105"/>
      <c r="Q98" s="105"/>
      <c r="R98" s="105"/>
      <c r="S98" s="105"/>
      <c r="T98" s="105"/>
      <c r="U98" s="105"/>
      <c r="V98" s="105"/>
      <c r="W98" s="105"/>
      <c r="X98" s="105"/>
    </row>
    <row r="99" spans="1:28" hidden="1" x14ac:dyDescent="0.25">
      <c r="A99" s="146" t="s">
        <v>1525</v>
      </c>
      <c r="B99" s="147" t="s">
        <v>1517</v>
      </c>
      <c r="C99" s="148" t="s">
        <v>1425</v>
      </c>
      <c r="D99" s="149">
        <v>4</v>
      </c>
      <c r="E99" s="149">
        <v>4</v>
      </c>
      <c r="F99" s="150" t="s">
        <v>1442</v>
      </c>
      <c r="G99" s="149">
        <v>16</v>
      </c>
      <c r="H99" s="151" t="s">
        <v>1443</v>
      </c>
      <c r="I99" s="150" t="str">
        <f t="shared" si="0"/>
        <v>Development and Extension</v>
      </c>
      <c r="J99" s="150" t="s">
        <v>1450</v>
      </c>
      <c r="K99" s="149" t="s">
        <v>1523</v>
      </c>
      <c r="L99" s="154" t="s">
        <v>1526</v>
      </c>
      <c r="M99" s="152"/>
      <c r="N99" s="152"/>
      <c r="O99" s="152"/>
      <c r="P99" s="152"/>
      <c r="Q99" s="152"/>
      <c r="R99" s="152"/>
      <c r="S99" s="152"/>
      <c r="T99" s="152"/>
      <c r="U99" s="152"/>
      <c r="V99" s="152"/>
      <c r="W99" s="152"/>
      <c r="X99" s="152"/>
      <c r="Y99" s="153"/>
      <c r="Z99" s="153"/>
      <c r="AA99" s="153"/>
      <c r="AB99" s="153"/>
    </row>
    <row r="100" spans="1:28" ht="26.25" hidden="1" x14ac:dyDescent="0.25">
      <c r="A100" s="146" t="s">
        <v>1527</v>
      </c>
      <c r="B100" s="147" t="s">
        <v>1517</v>
      </c>
      <c r="C100" s="148" t="s">
        <v>1424</v>
      </c>
      <c r="D100" s="149">
        <v>5</v>
      </c>
      <c r="E100" s="149">
        <v>4</v>
      </c>
      <c r="F100" s="150" t="s">
        <v>1442</v>
      </c>
      <c r="G100" s="149">
        <v>17</v>
      </c>
      <c r="H100" s="151" t="s">
        <v>1443</v>
      </c>
      <c r="I100" s="154" t="str">
        <f t="shared" si="0"/>
        <v>Development and Extension</v>
      </c>
      <c r="J100" s="150" t="s">
        <v>1506</v>
      </c>
      <c r="K100" s="149" t="s">
        <v>1513</v>
      </c>
      <c r="L100" s="154" t="s">
        <v>1472</v>
      </c>
      <c r="M100" s="152"/>
      <c r="N100" s="152"/>
      <c r="O100" s="152"/>
      <c r="P100" s="152"/>
      <c r="Q100" s="152"/>
      <c r="R100" s="152"/>
      <c r="S100" s="152"/>
      <c r="T100" s="152"/>
      <c r="U100" s="152"/>
      <c r="V100" s="152"/>
      <c r="W100" s="152"/>
      <c r="X100" s="152"/>
      <c r="Y100" s="153"/>
      <c r="Z100" s="153"/>
      <c r="AA100" s="153"/>
      <c r="AB100" s="153"/>
    </row>
    <row r="101" spans="1:28" ht="26.25" hidden="1" x14ac:dyDescent="0.25">
      <c r="A101" s="146" t="s">
        <v>890</v>
      </c>
      <c r="B101" s="146" t="s">
        <v>1517</v>
      </c>
      <c r="C101" s="155" t="s">
        <v>1424</v>
      </c>
      <c r="D101" s="157">
        <v>5</v>
      </c>
      <c r="E101" s="108">
        <v>4</v>
      </c>
      <c r="F101" s="156" t="s">
        <v>1442</v>
      </c>
      <c r="G101" s="157">
        <v>19</v>
      </c>
      <c r="H101" s="157" t="s">
        <v>1463</v>
      </c>
      <c r="I101" s="154" t="str">
        <f t="shared" si="0"/>
        <v>External Enhancement and Exploration</v>
      </c>
      <c r="J101" s="108" t="s">
        <v>1528</v>
      </c>
      <c r="K101" s="108" t="s">
        <v>1495</v>
      </c>
      <c r="L101" s="158" t="s">
        <v>1472</v>
      </c>
      <c r="M101" s="105"/>
      <c r="N101" s="105"/>
      <c r="O101" s="105"/>
      <c r="P101" s="105"/>
      <c r="Q101" s="105"/>
      <c r="R101" s="105"/>
      <c r="S101" s="105"/>
      <c r="T101" s="105"/>
      <c r="U101" s="105"/>
      <c r="V101" s="105"/>
      <c r="W101" s="105"/>
      <c r="X101" s="105"/>
    </row>
    <row r="102" spans="1:28" ht="26.25" hidden="1" x14ac:dyDescent="0.25">
      <c r="A102" s="146" t="s">
        <v>925</v>
      </c>
      <c r="B102" s="146" t="s">
        <v>1517</v>
      </c>
      <c r="C102" s="155" t="s">
        <v>1421</v>
      </c>
      <c r="D102" s="157">
        <v>1</v>
      </c>
      <c r="E102" s="108">
        <v>1</v>
      </c>
      <c r="F102" s="156" t="s">
        <v>1471</v>
      </c>
      <c r="G102" s="157">
        <v>12</v>
      </c>
      <c r="H102" s="157" t="s">
        <v>1463</v>
      </c>
      <c r="I102" s="150" t="str">
        <f t="shared" si="0"/>
        <v>External Enhancement and Exploration</v>
      </c>
      <c r="J102" s="108" t="s">
        <v>1445</v>
      </c>
      <c r="K102" s="108" t="s">
        <v>1445</v>
      </c>
      <c r="L102" s="168"/>
      <c r="M102" s="105"/>
      <c r="N102" s="105"/>
      <c r="O102" s="105"/>
      <c r="P102" s="105"/>
      <c r="Q102" s="105"/>
      <c r="R102" s="105"/>
      <c r="S102" s="105"/>
      <c r="T102" s="105"/>
      <c r="U102" s="105"/>
      <c r="V102" s="105"/>
      <c r="W102" s="105"/>
      <c r="X102" s="105"/>
    </row>
    <row r="103" spans="1:28" hidden="1" x14ac:dyDescent="0.25">
      <c r="A103" s="146" t="s">
        <v>942</v>
      </c>
      <c r="B103" s="146" t="s">
        <v>1529</v>
      </c>
      <c r="C103" s="155" t="s">
        <v>1424</v>
      </c>
      <c r="D103" s="157">
        <v>5</v>
      </c>
      <c r="E103" s="108">
        <v>4</v>
      </c>
      <c r="F103" s="156" t="s">
        <v>1442</v>
      </c>
      <c r="G103" s="157">
        <v>16</v>
      </c>
      <c r="H103" s="157" t="s">
        <v>1443</v>
      </c>
      <c r="I103" s="154" t="str">
        <f t="shared" si="0"/>
        <v>Development and Extension</v>
      </c>
      <c r="J103" s="108" t="s">
        <v>1474</v>
      </c>
      <c r="K103" s="108" t="s">
        <v>1445</v>
      </c>
      <c r="L103" s="158" t="s">
        <v>1472</v>
      </c>
      <c r="M103" s="105"/>
      <c r="N103" s="105"/>
      <c r="O103" s="105"/>
      <c r="P103" s="105"/>
      <c r="Q103" s="105"/>
      <c r="R103" s="105"/>
      <c r="S103" s="105"/>
      <c r="T103" s="105"/>
      <c r="U103" s="105"/>
      <c r="V103" s="105"/>
      <c r="W103" s="105"/>
      <c r="X103" s="105"/>
    </row>
    <row r="104" spans="1:28" hidden="1" x14ac:dyDescent="0.25">
      <c r="A104" s="146" t="s">
        <v>942</v>
      </c>
      <c r="B104" s="146" t="s">
        <v>1529</v>
      </c>
      <c r="C104" s="155" t="s">
        <v>1424</v>
      </c>
      <c r="D104" s="157">
        <v>5</v>
      </c>
      <c r="E104" s="108">
        <v>4</v>
      </c>
      <c r="F104" s="156" t="s">
        <v>1442</v>
      </c>
      <c r="G104" s="157">
        <v>16</v>
      </c>
      <c r="H104" s="157" t="s">
        <v>1443</v>
      </c>
      <c r="I104" s="154" t="str">
        <f t="shared" si="0"/>
        <v>Development and Extension</v>
      </c>
      <c r="J104" s="108" t="s">
        <v>1450</v>
      </c>
      <c r="K104" s="108" t="s">
        <v>1445</v>
      </c>
      <c r="L104" s="158" t="s">
        <v>1472</v>
      </c>
      <c r="M104" s="105"/>
      <c r="N104" s="105"/>
      <c r="O104" s="105"/>
      <c r="P104" s="105"/>
      <c r="Q104" s="105"/>
      <c r="R104" s="105"/>
      <c r="S104" s="105"/>
      <c r="T104" s="105"/>
      <c r="U104" s="105"/>
      <c r="V104" s="105"/>
      <c r="W104" s="105"/>
      <c r="X104" s="105"/>
    </row>
    <row r="105" spans="1:28" hidden="1" x14ac:dyDescent="0.25">
      <c r="A105" s="146" t="s">
        <v>942</v>
      </c>
      <c r="B105" s="146" t="s">
        <v>1529</v>
      </c>
      <c r="C105" s="155" t="s">
        <v>1424</v>
      </c>
      <c r="D105" s="157">
        <v>5</v>
      </c>
      <c r="E105" s="108">
        <v>4</v>
      </c>
      <c r="F105" s="156" t="s">
        <v>1442</v>
      </c>
      <c r="G105" s="157">
        <v>16</v>
      </c>
      <c r="H105" s="157" t="s">
        <v>1443</v>
      </c>
      <c r="I105" s="154" t="str">
        <f t="shared" si="0"/>
        <v>Development and Extension</v>
      </c>
      <c r="J105" s="108" t="s">
        <v>1467</v>
      </c>
      <c r="K105" s="108" t="s">
        <v>1445</v>
      </c>
      <c r="L105" s="158" t="s">
        <v>1472</v>
      </c>
      <c r="M105" s="105"/>
      <c r="N105" s="105"/>
      <c r="O105" s="105"/>
      <c r="P105" s="105"/>
      <c r="Q105" s="105"/>
      <c r="R105" s="105"/>
      <c r="S105" s="105"/>
      <c r="T105" s="105"/>
      <c r="U105" s="105"/>
      <c r="V105" s="105"/>
      <c r="W105" s="105"/>
      <c r="X105" s="105"/>
    </row>
    <row r="106" spans="1:28" ht="26.25" hidden="1" x14ac:dyDescent="0.25">
      <c r="A106" s="146" t="s">
        <v>972</v>
      </c>
      <c r="B106" s="146" t="s">
        <v>1529</v>
      </c>
      <c r="C106" s="155" t="s">
        <v>1424</v>
      </c>
      <c r="D106" s="157">
        <v>3</v>
      </c>
      <c r="E106" s="108">
        <v>4</v>
      </c>
      <c r="F106" s="156" t="s">
        <v>1462</v>
      </c>
      <c r="G106" s="157">
        <v>11</v>
      </c>
      <c r="H106" s="157" t="s">
        <v>1463</v>
      </c>
      <c r="I106" s="154" t="str">
        <f t="shared" si="0"/>
        <v>External Enhancement and Exploration</v>
      </c>
      <c r="J106" s="156" t="s">
        <v>1450</v>
      </c>
      <c r="K106" s="108" t="s">
        <v>1445</v>
      </c>
      <c r="L106" s="155" t="s">
        <v>1530</v>
      </c>
      <c r="M106" s="105"/>
      <c r="N106" s="105"/>
      <c r="O106" s="105"/>
      <c r="P106" s="105"/>
      <c r="Q106" s="105"/>
      <c r="R106" s="105"/>
      <c r="S106" s="105"/>
      <c r="T106" s="105"/>
      <c r="U106" s="105"/>
      <c r="V106" s="105"/>
      <c r="W106" s="105"/>
      <c r="X106" s="105"/>
    </row>
    <row r="107" spans="1:28" x14ac:dyDescent="0.25">
      <c r="A107" s="146" t="s">
        <v>977</v>
      </c>
      <c r="B107" s="147" t="s">
        <v>1529</v>
      </c>
      <c r="C107" s="148" t="s">
        <v>1424</v>
      </c>
      <c r="D107" s="149">
        <v>2</v>
      </c>
      <c r="E107" s="149">
        <v>4</v>
      </c>
      <c r="F107" s="150" t="s">
        <v>1446</v>
      </c>
      <c r="G107" s="149">
        <v>14</v>
      </c>
      <c r="H107" s="151" t="s">
        <v>1447</v>
      </c>
      <c r="I107" s="154" t="str">
        <f t="shared" si="0"/>
        <v>Concept Formulation</v>
      </c>
      <c r="J107" s="150" t="s">
        <v>1450</v>
      </c>
      <c r="K107" s="149" t="s">
        <v>1445</v>
      </c>
      <c r="L107" s="154" t="s">
        <v>1531</v>
      </c>
      <c r="M107" s="152"/>
      <c r="N107" s="152"/>
      <c r="O107" s="152"/>
      <c r="P107" s="152"/>
      <c r="Q107" s="152"/>
      <c r="R107" s="152"/>
      <c r="S107" s="152"/>
      <c r="T107" s="152"/>
      <c r="U107" s="152"/>
      <c r="V107" s="152"/>
      <c r="W107" s="152"/>
      <c r="X107" s="152"/>
      <c r="Y107" s="153"/>
      <c r="Z107" s="153"/>
      <c r="AA107" s="153"/>
      <c r="AB107" s="153"/>
    </row>
    <row r="108" spans="1:28" ht="26.25" hidden="1" x14ac:dyDescent="0.25">
      <c r="A108" s="146" t="s">
        <v>982</v>
      </c>
      <c r="B108" s="146" t="s">
        <v>1529</v>
      </c>
      <c r="C108" s="155" t="s">
        <v>1417</v>
      </c>
      <c r="D108" s="157">
        <v>4</v>
      </c>
      <c r="E108" s="108">
        <v>4</v>
      </c>
      <c r="F108" s="156" t="s">
        <v>1442</v>
      </c>
      <c r="G108" s="157">
        <v>14</v>
      </c>
      <c r="H108" s="157" t="s">
        <v>1443</v>
      </c>
      <c r="I108" s="150" t="str">
        <f t="shared" si="0"/>
        <v>Development and Extension</v>
      </c>
      <c r="J108" s="156" t="s">
        <v>1532</v>
      </c>
      <c r="K108" s="156" t="s">
        <v>1533</v>
      </c>
      <c r="L108" s="168"/>
      <c r="M108" s="105"/>
      <c r="N108" s="105"/>
      <c r="O108" s="105"/>
      <c r="P108" s="105"/>
      <c r="Q108" s="105"/>
      <c r="R108" s="105"/>
      <c r="S108" s="105"/>
      <c r="T108" s="105"/>
      <c r="U108" s="105"/>
      <c r="V108" s="105"/>
      <c r="W108" s="105"/>
      <c r="X108" s="105"/>
    </row>
    <row r="109" spans="1:28" ht="26.25" hidden="1" x14ac:dyDescent="0.25">
      <c r="A109" s="146" t="s">
        <v>987</v>
      </c>
      <c r="B109" s="146" t="s">
        <v>1529</v>
      </c>
      <c r="C109" s="155" t="s">
        <v>1416</v>
      </c>
      <c r="D109" s="157">
        <v>3</v>
      </c>
      <c r="E109" s="108">
        <v>4</v>
      </c>
      <c r="F109" s="156" t="s">
        <v>1462</v>
      </c>
      <c r="G109" s="157">
        <v>11</v>
      </c>
      <c r="H109" s="157" t="s">
        <v>1443</v>
      </c>
      <c r="I109" s="150" t="str">
        <f t="shared" si="0"/>
        <v>Development and Extension</v>
      </c>
      <c r="J109" s="108" t="s">
        <v>1456</v>
      </c>
      <c r="K109" s="108" t="s">
        <v>1445</v>
      </c>
      <c r="L109" s="168"/>
      <c r="M109" s="105"/>
      <c r="N109" s="105"/>
      <c r="O109" s="105"/>
      <c r="P109" s="105"/>
      <c r="Q109" s="105"/>
      <c r="R109" s="105"/>
      <c r="S109" s="105"/>
      <c r="T109" s="105"/>
      <c r="U109" s="105"/>
      <c r="V109" s="105"/>
      <c r="W109" s="105"/>
      <c r="X109" s="105"/>
    </row>
    <row r="110" spans="1:28" ht="26.25" x14ac:dyDescent="0.25">
      <c r="A110" s="146" t="s">
        <v>997</v>
      </c>
      <c r="B110" s="146" t="s">
        <v>1529</v>
      </c>
      <c r="C110" s="155" t="s">
        <v>1413</v>
      </c>
      <c r="D110" s="157">
        <v>2</v>
      </c>
      <c r="E110" s="108">
        <v>1</v>
      </c>
      <c r="F110" s="156" t="s">
        <v>1446</v>
      </c>
      <c r="G110" s="157">
        <v>10</v>
      </c>
      <c r="H110" s="157" t="s">
        <v>1447</v>
      </c>
      <c r="I110" s="150" t="str">
        <f t="shared" si="0"/>
        <v>Concept Formulation</v>
      </c>
      <c r="J110" s="108" t="s">
        <v>1445</v>
      </c>
      <c r="K110" s="108" t="s">
        <v>1445</v>
      </c>
      <c r="L110" s="158" t="s">
        <v>1534</v>
      </c>
      <c r="M110" s="105"/>
      <c r="N110" s="105"/>
      <c r="O110" s="105"/>
      <c r="P110" s="105"/>
      <c r="Q110" s="105"/>
      <c r="R110" s="105"/>
      <c r="S110" s="105"/>
      <c r="T110" s="105"/>
      <c r="U110" s="105"/>
      <c r="V110" s="105"/>
      <c r="W110" s="105"/>
      <c r="X110" s="105"/>
    </row>
    <row r="111" spans="1:28" ht="39" hidden="1" x14ac:dyDescent="0.25">
      <c r="A111" s="146" t="s">
        <v>1019</v>
      </c>
      <c r="B111" s="146" t="s">
        <v>1529</v>
      </c>
      <c r="C111" s="155" t="s">
        <v>1416</v>
      </c>
      <c r="D111" s="157">
        <v>1</v>
      </c>
      <c r="E111" s="108">
        <v>1</v>
      </c>
      <c r="F111" s="156" t="s">
        <v>1471</v>
      </c>
      <c r="G111" s="157">
        <v>5</v>
      </c>
      <c r="H111" s="157" t="s">
        <v>1463</v>
      </c>
      <c r="I111" s="150" t="str">
        <f t="shared" si="0"/>
        <v>External Enhancement and Exploration</v>
      </c>
      <c r="J111" s="156" t="s">
        <v>1535</v>
      </c>
      <c r="K111" s="108" t="s">
        <v>1445</v>
      </c>
      <c r="L111" s="168"/>
      <c r="M111" s="105"/>
      <c r="N111" s="105"/>
      <c r="O111" s="105"/>
      <c r="P111" s="105"/>
      <c r="Q111" s="105"/>
      <c r="R111" s="105"/>
      <c r="S111" s="105"/>
      <c r="T111" s="105"/>
      <c r="U111" s="105"/>
      <c r="V111" s="105"/>
      <c r="W111" s="105"/>
      <c r="X111" s="105"/>
    </row>
    <row r="112" spans="1:28" ht="26.25" hidden="1" x14ac:dyDescent="0.25">
      <c r="A112" s="146" t="s">
        <v>1029</v>
      </c>
      <c r="B112" s="147" t="s">
        <v>1529</v>
      </c>
      <c r="C112" s="148" t="s">
        <v>1421</v>
      </c>
      <c r="D112" s="149">
        <v>3</v>
      </c>
      <c r="E112" s="149">
        <v>4</v>
      </c>
      <c r="F112" s="150" t="s">
        <v>1462</v>
      </c>
      <c r="G112" s="149">
        <v>15</v>
      </c>
      <c r="H112" s="151" t="s">
        <v>1463</v>
      </c>
      <c r="I112" s="150" t="str">
        <f t="shared" si="0"/>
        <v>External Enhancement and Exploration</v>
      </c>
      <c r="J112" s="150" t="s">
        <v>1467</v>
      </c>
      <c r="K112" s="149" t="s">
        <v>1536</v>
      </c>
      <c r="L112" s="154" t="s">
        <v>1536</v>
      </c>
      <c r="M112" s="152"/>
      <c r="N112" s="152"/>
      <c r="O112" s="152"/>
      <c r="P112" s="152"/>
      <c r="Q112" s="152"/>
      <c r="R112" s="152"/>
      <c r="S112" s="152"/>
      <c r="T112" s="152"/>
      <c r="U112" s="152"/>
      <c r="V112" s="152"/>
      <c r="W112" s="152"/>
      <c r="X112" s="152"/>
      <c r="Y112" s="153"/>
      <c r="Z112" s="153"/>
      <c r="AA112" s="153"/>
      <c r="AB112" s="153"/>
    </row>
    <row r="113" spans="1:28" x14ac:dyDescent="0.25">
      <c r="A113" s="160" t="s">
        <v>1537</v>
      </c>
      <c r="B113" s="171" t="s">
        <v>1538</v>
      </c>
      <c r="C113" s="172" t="s">
        <v>1416</v>
      </c>
      <c r="D113" s="173">
        <v>1</v>
      </c>
      <c r="E113" s="173">
        <v>1</v>
      </c>
      <c r="F113" s="169" t="s">
        <v>1471</v>
      </c>
      <c r="G113" s="173">
        <v>10</v>
      </c>
      <c r="H113" s="174" t="s">
        <v>1447</v>
      </c>
      <c r="I113" s="169" t="str">
        <f t="shared" si="0"/>
        <v>Concept Formulation</v>
      </c>
      <c r="J113" s="169" t="s">
        <v>1450</v>
      </c>
      <c r="K113" s="173" t="s">
        <v>1539</v>
      </c>
      <c r="L113" s="165" t="s">
        <v>1540</v>
      </c>
      <c r="M113" s="175"/>
      <c r="N113" s="175"/>
      <c r="O113" s="175"/>
      <c r="P113" s="175"/>
      <c r="Q113" s="175"/>
      <c r="R113" s="175"/>
      <c r="S113" s="175"/>
      <c r="T113" s="175"/>
      <c r="U113" s="175"/>
      <c r="V113" s="175"/>
      <c r="W113" s="175"/>
      <c r="X113" s="175"/>
      <c r="Y113" s="176"/>
      <c r="Z113" s="176"/>
      <c r="AA113" s="176"/>
      <c r="AB113" s="176"/>
    </row>
    <row r="114" spans="1:28" ht="26.25" hidden="1" x14ac:dyDescent="0.25">
      <c r="A114" s="146" t="s">
        <v>1039</v>
      </c>
      <c r="B114" s="147" t="s">
        <v>1538</v>
      </c>
      <c r="C114" s="148" t="s">
        <v>1416</v>
      </c>
      <c r="D114" s="149">
        <v>4</v>
      </c>
      <c r="E114" s="149">
        <v>4</v>
      </c>
      <c r="F114" s="150" t="s">
        <v>1442</v>
      </c>
      <c r="G114" s="149">
        <v>17</v>
      </c>
      <c r="H114" s="151" t="s">
        <v>1463</v>
      </c>
      <c r="I114" s="150" t="str">
        <f t="shared" si="0"/>
        <v>External Enhancement and Exploration</v>
      </c>
      <c r="J114" s="150" t="s">
        <v>1456</v>
      </c>
      <c r="K114" s="149" t="s">
        <v>1445</v>
      </c>
      <c r="L114" s="154" t="s">
        <v>1540</v>
      </c>
      <c r="M114" s="152"/>
      <c r="N114" s="152"/>
      <c r="O114" s="152"/>
      <c r="P114" s="152"/>
      <c r="Q114" s="152"/>
      <c r="R114" s="152"/>
      <c r="S114" s="152"/>
      <c r="T114" s="152"/>
      <c r="U114" s="152"/>
      <c r="V114" s="152"/>
      <c r="W114" s="152"/>
      <c r="X114" s="152"/>
      <c r="Y114" s="153"/>
      <c r="Z114" s="153"/>
      <c r="AA114" s="153"/>
      <c r="AB114" s="153"/>
    </row>
    <row r="115" spans="1:28" ht="26.25" hidden="1" x14ac:dyDescent="0.25">
      <c r="A115" s="146" t="s">
        <v>1058</v>
      </c>
      <c r="B115" s="147" t="s">
        <v>1538</v>
      </c>
      <c r="C115" s="148" t="s">
        <v>1415</v>
      </c>
      <c r="D115" s="149">
        <v>3</v>
      </c>
      <c r="E115" s="149">
        <v>1</v>
      </c>
      <c r="F115" s="150" t="s">
        <v>1471</v>
      </c>
      <c r="G115" s="149">
        <v>8</v>
      </c>
      <c r="H115" s="151" t="s">
        <v>1463</v>
      </c>
      <c r="I115" s="150" t="str">
        <f t="shared" si="0"/>
        <v>External Enhancement and Exploration</v>
      </c>
      <c r="J115" s="150" t="s">
        <v>1528</v>
      </c>
      <c r="K115" s="149" t="s">
        <v>1445</v>
      </c>
      <c r="L115" s="154" t="s">
        <v>1479</v>
      </c>
      <c r="M115" s="152"/>
      <c r="N115" s="152"/>
      <c r="O115" s="152"/>
      <c r="P115" s="152"/>
      <c r="Q115" s="152"/>
      <c r="R115" s="152"/>
      <c r="S115" s="152"/>
      <c r="T115" s="152"/>
      <c r="U115" s="152"/>
      <c r="V115" s="152"/>
      <c r="W115" s="152"/>
      <c r="X115" s="152"/>
      <c r="Y115" s="153"/>
      <c r="Z115" s="153"/>
      <c r="AA115" s="153"/>
      <c r="AB115" s="153"/>
    </row>
    <row r="116" spans="1:28" ht="26.25" hidden="1" x14ac:dyDescent="0.25">
      <c r="A116" s="146" t="s">
        <v>1058</v>
      </c>
      <c r="B116" s="147" t="s">
        <v>1538</v>
      </c>
      <c r="C116" s="148" t="s">
        <v>1415</v>
      </c>
      <c r="D116" s="149">
        <v>3</v>
      </c>
      <c r="E116" s="149">
        <v>1</v>
      </c>
      <c r="F116" s="150" t="s">
        <v>1471</v>
      </c>
      <c r="G116" s="149">
        <v>8</v>
      </c>
      <c r="H116" s="151" t="s">
        <v>1463</v>
      </c>
      <c r="I116" s="150" t="str">
        <f t="shared" si="0"/>
        <v>External Enhancement and Exploration</v>
      </c>
      <c r="J116" s="150" t="s">
        <v>1467</v>
      </c>
      <c r="K116" s="149" t="s">
        <v>1445</v>
      </c>
      <c r="L116" s="154" t="s">
        <v>1479</v>
      </c>
      <c r="M116" s="152"/>
      <c r="N116" s="152"/>
      <c r="O116" s="152"/>
      <c r="P116" s="152"/>
      <c r="Q116" s="152"/>
      <c r="R116" s="152"/>
      <c r="S116" s="152"/>
      <c r="T116" s="152"/>
      <c r="U116" s="152"/>
      <c r="V116" s="152"/>
      <c r="W116" s="152"/>
      <c r="X116" s="152"/>
      <c r="Y116" s="153"/>
      <c r="Z116" s="153"/>
      <c r="AA116" s="153"/>
      <c r="AB116" s="153"/>
    </row>
    <row r="117" spans="1:28" ht="26.25" hidden="1" x14ac:dyDescent="0.25">
      <c r="A117" s="146" t="s">
        <v>1058</v>
      </c>
      <c r="B117" s="147" t="s">
        <v>1538</v>
      </c>
      <c r="C117" s="148" t="s">
        <v>1415</v>
      </c>
      <c r="D117" s="149">
        <v>3</v>
      </c>
      <c r="E117" s="149">
        <v>1</v>
      </c>
      <c r="F117" s="150" t="s">
        <v>1471</v>
      </c>
      <c r="G117" s="149">
        <v>8</v>
      </c>
      <c r="H117" s="151" t="s">
        <v>1463</v>
      </c>
      <c r="I117" s="150" t="str">
        <f t="shared" si="0"/>
        <v>External Enhancement and Exploration</v>
      </c>
      <c r="J117" s="150" t="s">
        <v>1480</v>
      </c>
      <c r="K117" s="149" t="s">
        <v>1445</v>
      </c>
      <c r="L117" s="154" t="s">
        <v>1479</v>
      </c>
      <c r="M117" s="152"/>
      <c r="N117" s="152"/>
      <c r="O117" s="152"/>
      <c r="P117" s="152"/>
      <c r="Q117" s="152"/>
      <c r="R117" s="152"/>
      <c r="S117" s="152"/>
      <c r="T117" s="152"/>
      <c r="U117" s="152"/>
      <c r="V117" s="152"/>
      <c r="W117" s="152"/>
      <c r="X117" s="152"/>
      <c r="Y117" s="153"/>
      <c r="Z117" s="153"/>
      <c r="AA117" s="153"/>
      <c r="AB117" s="153"/>
    </row>
    <row r="118" spans="1:28" ht="26.25" hidden="1" x14ac:dyDescent="0.25">
      <c r="A118" s="146" t="s">
        <v>1058</v>
      </c>
      <c r="B118" s="147" t="s">
        <v>1538</v>
      </c>
      <c r="C118" s="148" t="s">
        <v>1415</v>
      </c>
      <c r="D118" s="149">
        <v>3</v>
      </c>
      <c r="E118" s="149">
        <v>1</v>
      </c>
      <c r="F118" s="150" t="s">
        <v>1471</v>
      </c>
      <c r="G118" s="149">
        <v>8</v>
      </c>
      <c r="H118" s="151" t="s">
        <v>1463</v>
      </c>
      <c r="I118" s="150" t="str">
        <f t="shared" si="0"/>
        <v>External Enhancement and Exploration</v>
      </c>
      <c r="J118" s="150" t="s">
        <v>1450</v>
      </c>
      <c r="K118" s="149" t="s">
        <v>1445</v>
      </c>
      <c r="L118" s="154" t="s">
        <v>1479</v>
      </c>
      <c r="M118" s="152"/>
      <c r="N118" s="152"/>
      <c r="O118" s="152"/>
      <c r="P118" s="152"/>
      <c r="Q118" s="152"/>
      <c r="R118" s="152"/>
      <c r="S118" s="152"/>
      <c r="T118" s="152"/>
      <c r="U118" s="152"/>
      <c r="V118" s="152"/>
      <c r="W118" s="152"/>
      <c r="X118" s="152"/>
      <c r="Y118" s="153"/>
      <c r="Z118" s="153"/>
      <c r="AA118" s="153"/>
      <c r="AB118" s="153"/>
    </row>
    <row r="119" spans="1:28" ht="26.25" hidden="1" x14ac:dyDescent="0.25">
      <c r="A119" s="146" t="s">
        <v>1058</v>
      </c>
      <c r="B119" s="147" t="s">
        <v>1538</v>
      </c>
      <c r="C119" s="148" t="s">
        <v>1415</v>
      </c>
      <c r="D119" s="149">
        <v>3</v>
      </c>
      <c r="E119" s="149">
        <v>1</v>
      </c>
      <c r="F119" s="150" t="s">
        <v>1471</v>
      </c>
      <c r="G119" s="149">
        <v>8</v>
      </c>
      <c r="H119" s="151" t="s">
        <v>1463</v>
      </c>
      <c r="I119" s="150" t="str">
        <f t="shared" si="0"/>
        <v>External Enhancement and Exploration</v>
      </c>
      <c r="J119" s="150" t="s">
        <v>1450</v>
      </c>
      <c r="K119" s="149" t="s">
        <v>1445</v>
      </c>
      <c r="L119" s="154" t="s">
        <v>1479</v>
      </c>
      <c r="M119" s="152"/>
      <c r="N119" s="152"/>
      <c r="O119" s="152"/>
      <c r="P119" s="152"/>
      <c r="Q119" s="152"/>
      <c r="R119" s="152"/>
      <c r="S119" s="152"/>
      <c r="T119" s="152"/>
      <c r="U119" s="152"/>
      <c r="V119" s="152"/>
      <c r="W119" s="152"/>
      <c r="X119" s="152"/>
      <c r="Y119" s="153"/>
      <c r="Z119" s="153"/>
      <c r="AA119" s="153"/>
      <c r="AB119" s="153"/>
    </row>
    <row r="120" spans="1:28" ht="26.25" hidden="1" x14ac:dyDescent="0.25">
      <c r="A120" s="146" t="s">
        <v>1058</v>
      </c>
      <c r="B120" s="147" t="s">
        <v>1538</v>
      </c>
      <c r="C120" s="148" t="s">
        <v>1415</v>
      </c>
      <c r="D120" s="149">
        <v>3</v>
      </c>
      <c r="E120" s="149">
        <v>1</v>
      </c>
      <c r="F120" s="150" t="s">
        <v>1471</v>
      </c>
      <c r="G120" s="149">
        <v>8</v>
      </c>
      <c r="H120" s="151" t="s">
        <v>1463</v>
      </c>
      <c r="I120" s="150" t="str">
        <f t="shared" si="0"/>
        <v>External Enhancement and Exploration</v>
      </c>
      <c r="J120" s="150" t="s">
        <v>1450</v>
      </c>
      <c r="K120" s="149" t="s">
        <v>1445</v>
      </c>
      <c r="L120" s="154" t="s">
        <v>1479</v>
      </c>
      <c r="M120" s="152"/>
      <c r="N120" s="152"/>
      <c r="O120" s="152"/>
      <c r="P120" s="152"/>
      <c r="Q120" s="152"/>
      <c r="R120" s="152"/>
      <c r="S120" s="152"/>
      <c r="T120" s="152"/>
      <c r="U120" s="152"/>
      <c r="V120" s="152"/>
      <c r="W120" s="152"/>
      <c r="X120" s="152"/>
      <c r="Y120" s="153"/>
      <c r="Z120" s="153"/>
      <c r="AA120" s="153"/>
      <c r="AB120" s="153"/>
    </row>
    <row r="121" spans="1:28" hidden="1" x14ac:dyDescent="0.25">
      <c r="A121" s="146" t="s">
        <v>1063</v>
      </c>
      <c r="B121" s="147" t="s">
        <v>1538</v>
      </c>
      <c r="C121" s="148" t="s">
        <v>1415</v>
      </c>
      <c r="D121" s="149">
        <v>5</v>
      </c>
      <c r="E121" s="149">
        <v>4</v>
      </c>
      <c r="F121" s="150" t="s">
        <v>1442</v>
      </c>
      <c r="G121" s="149">
        <v>16</v>
      </c>
      <c r="H121" s="151" t="s">
        <v>1443</v>
      </c>
      <c r="I121" s="150" t="str">
        <f t="shared" si="0"/>
        <v>Development and Extension</v>
      </c>
      <c r="J121" s="150" t="s">
        <v>1467</v>
      </c>
      <c r="K121" s="149" t="s">
        <v>1495</v>
      </c>
      <c r="L121" s="154" t="s">
        <v>1541</v>
      </c>
      <c r="M121" s="152"/>
      <c r="N121" s="152"/>
      <c r="O121" s="152"/>
      <c r="P121" s="152"/>
      <c r="Q121" s="152"/>
      <c r="R121" s="152"/>
      <c r="S121" s="152"/>
      <c r="T121" s="152"/>
      <c r="U121" s="152"/>
      <c r="V121" s="152"/>
      <c r="W121" s="152"/>
      <c r="X121" s="152"/>
      <c r="Y121" s="153"/>
      <c r="Z121" s="153"/>
      <c r="AA121" s="153"/>
      <c r="AB121" s="153"/>
    </row>
    <row r="122" spans="1:28" ht="26.25" hidden="1" x14ac:dyDescent="0.25">
      <c r="A122" s="146" t="s">
        <v>1074</v>
      </c>
      <c r="B122" s="147" t="s">
        <v>1538</v>
      </c>
      <c r="C122" s="148" t="s">
        <v>1415</v>
      </c>
      <c r="D122" s="149">
        <v>3</v>
      </c>
      <c r="E122" s="149">
        <v>1</v>
      </c>
      <c r="F122" s="150" t="s">
        <v>1471</v>
      </c>
      <c r="G122" s="149">
        <v>8</v>
      </c>
      <c r="H122" s="151" t="s">
        <v>1463</v>
      </c>
      <c r="I122" s="150" t="str">
        <f t="shared" si="0"/>
        <v>External Enhancement and Exploration</v>
      </c>
      <c r="J122" s="150" t="s">
        <v>1450</v>
      </c>
      <c r="K122" s="149" t="s">
        <v>1445</v>
      </c>
      <c r="L122" s="154" t="s">
        <v>1542</v>
      </c>
      <c r="M122" s="152"/>
      <c r="N122" s="152"/>
      <c r="O122" s="152"/>
      <c r="P122" s="152"/>
      <c r="Q122" s="152"/>
      <c r="R122" s="152"/>
      <c r="S122" s="152"/>
      <c r="T122" s="152"/>
      <c r="U122" s="152"/>
      <c r="V122" s="152"/>
      <c r="W122" s="152"/>
      <c r="X122" s="152"/>
      <c r="Y122" s="153"/>
      <c r="Z122" s="153"/>
      <c r="AA122" s="153"/>
      <c r="AB122" s="153"/>
    </row>
    <row r="123" spans="1:28" ht="26.25" hidden="1" x14ac:dyDescent="0.25">
      <c r="A123" s="146" t="s">
        <v>1074</v>
      </c>
      <c r="B123" s="147" t="s">
        <v>1538</v>
      </c>
      <c r="C123" s="148" t="s">
        <v>1415</v>
      </c>
      <c r="D123" s="149">
        <v>3</v>
      </c>
      <c r="E123" s="149">
        <v>1</v>
      </c>
      <c r="F123" s="150" t="s">
        <v>1471</v>
      </c>
      <c r="G123" s="149">
        <v>8</v>
      </c>
      <c r="H123" s="151" t="s">
        <v>1463</v>
      </c>
      <c r="I123" s="150" t="str">
        <f t="shared" si="0"/>
        <v>External Enhancement and Exploration</v>
      </c>
      <c r="J123" s="150" t="s">
        <v>1450</v>
      </c>
      <c r="K123" s="149" t="s">
        <v>1445</v>
      </c>
      <c r="L123" s="154" t="s">
        <v>1479</v>
      </c>
      <c r="M123" s="152"/>
      <c r="N123" s="152"/>
      <c r="O123" s="152"/>
      <c r="P123" s="152"/>
      <c r="Q123" s="152"/>
      <c r="R123" s="152"/>
      <c r="S123" s="152"/>
      <c r="T123" s="152"/>
      <c r="U123" s="152"/>
      <c r="V123" s="152"/>
      <c r="W123" s="152"/>
      <c r="X123" s="152"/>
      <c r="Y123" s="153"/>
      <c r="Z123" s="153"/>
      <c r="AA123" s="153"/>
      <c r="AB123" s="153"/>
    </row>
    <row r="124" spans="1:28" ht="26.25" hidden="1" x14ac:dyDescent="0.25">
      <c r="A124" s="146" t="s">
        <v>1074</v>
      </c>
      <c r="B124" s="147" t="s">
        <v>1538</v>
      </c>
      <c r="C124" s="148" t="s">
        <v>1415</v>
      </c>
      <c r="D124" s="149">
        <v>3</v>
      </c>
      <c r="E124" s="149">
        <v>1</v>
      </c>
      <c r="F124" s="150" t="s">
        <v>1471</v>
      </c>
      <c r="G124" s="149">
        <v>8</v>
      </c>
      <c r="H124" s="151" t="s">
        <v>1463</v>
      </c>
      <c r="I124" s="150" t="str">
        <f t="shared" si="0"/>
        <v>External Enhancement and Exploration</v>
      </c>
      <c r="J124" s="150" t="s">
        <v>1450</v>
      </c>
      <c r="K124" s="149" t="s">
        <v>1445</v>
      </c>
      <c r="L124" s="154" t="s">
        <v>1542</v>
      </c>
      <c r="M124" s="152"/>
      <c r="N124" s="152"/>
      <c r="O124" s="152"/>
      <c r="P124" s="152"/>
      <c r="Q124" s="152"/>
      <c r="R124" s="152"/>
      <c r="S124" s="152"/>
      <c r="T124" s="152"/>
      <c r="U124" s="152"/>
      <c r="V124" s="152"/>
      <c r="W124" s="152"/>
      <c r="X124" s="152"/>
      <c r="Y124" s="153"/>
      <c r="Z124" s="153"/>
      <c r="AA124" s="153"/>
      <c r="AB124" s="153"/>
    </row>
    <row r="125" spans="1:28" ht="26.25" hidden="1" x14ac:dyDescent="0.25">
      <c r="A125" s="146" t="s">
        <v>1074</v>
      </c>
      <c r="B125" s="147" t="s">
        <v>1538</v>
      </c>
      <c r="C125" s="148" t="s">
        <v>1415</v>
      </c>
      <c r="D125" s="149">
        <v>3</v>
      </c>
      <c r="E125" s="149">
        <v>1</v>
      </c>
      <c r="F125" s="150" t="s">
        <v>1471</v>
      </c>
      <c r="G125" s="149">
        <v>8</v>
      </c>
      <c r="H125" s="151" t="s">
        <v>1463</v>
      </c>
      <c r="I125" s="150" t="str">
        <f t="shared" si="0"/>
        <v>External Enhancement and Exploration</v>
      </c>
      <c r="J125" s="150" t="s">
        <v>1450</v>
      </c>
      <c r="K125" s="149" t="s">
        <v>1445</v>
      </c>
      <c r="L125" s="154" t="s">
        <v>1479</v>
      </c>
      <c r="M125" s="152"/>
      <c r="N125" s="152"/>
      <c r="O125" s="152"/>
      <c r="P125" s="152"/>
      <c r="Q125" s="152"/>
      <c r="R125" s="152"/>
      <c r="S125" s="152"/>
      <c r="T125" s="152"/>
      <c r="U125" s="152"/>
      <c r="V125" s="152"/>
      <c r="W125" s="152"/>
      <c r="X125" s="152"/>
      <c r="Y125" s="153"/>
      <c r="Z125" s="153"/>
      <c r="AA125" s="153"/>
      <c r="AB125" s="153"/>
    </row>
    <row r="126" spans="1:28" hidden="1" x14ac:dyDescent="0.25">
      <c r="A126" s="146" t="s">
        <v>1079</v>
      </c>
      <c r="B126" s="147" t="s">
        <v>1538</v>
      </c>
      <c r="C126" s="148" t="s">
        <v>1424</v>
      </c>
      <c r="D126" s="149">
        <v>4</v>
      </c>
      <c r="E126" s="149">
        <v>4</v>
      </c>
      <c r="F126" s="150" t="s">
        <v>1442</v>
      </c>
      <c r="G126" s="149">
        <v>16</v>
      </c>
      <c r="H126" s="151" t="s">
        <v>1443</v>
      </c>
      <c r="I126" s="154" t="str">
        <f t="shared" si="0"/>
        <v>Development and Extension</v>
      </c>
      <c r="J126" s="150" t="s">
        <v>1450</v>
      </c>
      <c r="K126" s="149" t="s">
        <v>1445</v>
      </c>
      <c r="L126" s="154" t="s">
        <v>1543</v>
      </c>
      <c r="M126" s="152"/>
      <c r="N126" s="152"/>
      <c r="O126" s="152"/>
      <c r="P126" s="152"/>
      <c r="Q126" s="152"/>
      <c r="R126" s="152"/>
      <c r="S126" s="152"/>
      <c r="T126" s="152"/>
      <c r="U126" s="152"/>
      <c r="V126" s="152"/>
      <c r="W126" s="152"/>
      <c r="X126" s="152"/>
      <c r="Y126" s="153"/>
      <c r="Z126" s="153"/>
      <c r="AA126" s="153"/>
      <c r="AB126" s="153"/>
    </row>
    <row r="127" spans="1:28" ht="26.25" hidden="1" x14ac:dyDescent="0.25">
      <c r="A127" s="146" t="s">
        <v>1084</v>
      </c>
      <c r="B127" s="147" t="s">
        <v>1538</v>
      </c>
      <c r="C127" s="148" t="s">
        <v>1415</v>
      </c>
      <c r="D127" s="149">
        <v>3</v>
      </c>
      <c r="E127" s="149">
        <v>4</v>
      </c>
      <c r="F127" s="150" t="s">
        <v>1462</v>
      </c>
      <c r="G127" s="149">
        <v>12</v>
      </c>
      <c r="H127" s="151" t="s">
        <v>1443</v>
      </c>
      <c r="I127" s="150" t="str">
        <f t="shared" si="0"/>
        <v>Development and Extension</v>
      </c>
      <c r="J127" s="150" t="s">
        <v>1450</v>
      </c>
      <c r="K127" s="150" t="s">
        <v>1544</v>
      </c>
      <c r="L127" s="154" t="s">
        <v>1545</v>
      </c>
      <c r="M127" s="152"/>
      <c r="N127" s="152"/>
      <c r="O127" s="152"/>
      <c r="P127" s="152"/>
      <c r="Q127" s="152"/>
      <c r="R127" s="152"/>
      <c r="S127" s="152"/>
      <c r="T127" s="152"/>
      <c r="U127" s="152"/>
      <c r="V127" s="152"/>
      <c r="W127" s="152"/>
      <c r="X127" s="152"/>
      <c r="Y127" s="153"/>
      <c r="Z127" s="153"/>
      <c r="AA127" s="153"/>
      <c r="AB127" s="153"/>
    </row>
    <row r="128" spans="1:28" ht="26.25" hidden="1" x14ac:dyDescent="0.25">
      <c r="A128" s="146" t="s">
        <v>1084</v>
      </c>
      <c r="B128" s="147" t="s">
        <v>1538</v>
      </c>
      <c r="C128" s="148" t="s">
        <v>1415</v>
      </c>
      <c r="D128" s="149">
        <v>3</v>
      </c>
      <c r="E128" s="149">
        <v>4</v>
      </c>
      <c r="F128" s="150" t="s">
        <v>1462</v>
      </c>
      <c r="G128" s="149">
        <v>12</v>
      </c>
      <c r="H128" s="151" t="s">
        <v>1443</v>
      </c>
      <c r="I128" s="150" t="str">
        <f t="shared" si="0"/>
        <v>Development and Extension</v>
      </c>
      <c r="J128" s="150" t="s">
        <v>1450</v>
      </c>
      <c r="K128" s="150" t="s">
        <v>1544</v>
      </c>
      <c r="L128" s="154" t="s">
        <v>1479</v>
      </c>
      <c r="M128" s="152"/>
      <c r="N128" s="152"/>
      <c r="O128" s="152"/>
      <c r="P128" s="152"/>
      <c r="Q128" s="152"/>
      <c r="R128" s="152"/>
      <c r="S128" s="152"/>
      <c r="T128" s="152"/>
      <c r="U128" s="152"/>
      <c r="V128" s="152"/>
      <c r="W128" s="152"/>
      <c r="X128" s="152"/>
      <c r="Y128" s="153"/>
      <c r="Z128" s="153"/>
      <c r="AA128" s="153"/>
      <c r="AB128" s="153"/>
    </row>
    <row r="129" spans="1:28" ht="26.25" hidden="1" x14ac:dyDescent="0.25">
      <c r="A129" s="146" t="s">
        <v>1084</v>
      </c>
      <c r="B129" s="147" t="s">
        <v>1538</v>
      </c>
      <c r="C129" s="148" t="s">
        <v>1415</v>
      </c>
      <c r="D129" s="149">
        <v>3</v>
      </c>
      <c r="E129" s="149">
        <v>4</v>
      </c>
      <c r="F129" s="150" t="s">
        <v>1462</v>
      </c>
      <c r="G129" s="149">
        <v>12</v>
      </c>
      <c r="H129" s="151" t="s">
        <v>1443</v>
      </c>
      <c r="I129" s="150" t="str">
        <f t="shared" si="0"/>
        <v>Development and Extension</v>
      </c>
      <c r="J129" s="150" t="s">
        <v>1450</v>
      </c>
      <c r="K129" s="150" t="s">
        <v>1544</v>
      </c>
      <c r="L129" s="154" t="s">
        <v>1479</v>
      </c>
      <c r="M129" s="152"/>
      <c r="N129" s="152"/>
      <c r="O129" s="152"/>
      <c r="P129" s="152"/>
      <c r="Q129" s="152"/>
      <c r="R129" s="152"/>
      <c r="S129" s="152"/>
      <c r="T129" s="152"/>
      <c r="U129" s="152"/>
      <c r="V129" s="152"/>
      <c r="W129" s="152"/>
      <c r="X129" s="152"/>
      <c r="Y129" s="153"/>
      <c r="Z129" s="153"/>
      <c r="AA129" s="153"/>
      <c r="AB129" s="153"/>
    </row>
    <row r="130" spans="1:28" ht="26.25" hidden="1" x14ac:dyDescent="0.25">
      <c r="A130" s="146" t="s">
        <v>1093</v>
      </c>
      <c r="B130" s="147" t="s">
        <v>1538</v>
      </c>
      <c r="C130" s="148" t="s">
        <v>1418</v>
      </c>
      <c r="D130" s="149">
        <v>4</v>
      </c>
      <c r="E130" s="149">
        <v>4</v>
      </c>
      <c r="F130" s="150" t="s">
        <v>1442</v>
      </c>
      <c r="G130" s="149">
        <v>18</v>
      </c>
      <c r="H130" s="151" t="s">
        <v>1463</v>
      </c>
      <c r="I130" s="150" t="str">
        <f t="shared" si="0"/>
        <v>External Enhancement and Exploration</v>
      </c>
      <c r="J130" s="149" t="s">
        <v>1445</v>
      </c>
      <c r="K130" s="149" t="s">
        <v>1445</v>
      </c>
      <c r="L130" s="154" t="s">
        <v>1546</v>
      </c>
      <c r="M130" s="152"/>
      <c r="N130" s="152"/>
      <c r="O130" s="152"/>
      <c r="P130" s="152"/>
      <c r="Q130" s="152"/>
      <c r="R130" s="152"/>
      <c r="S130" s="152"/>
      <c r="T130" s="152"/>
      <c r="U130" s="152"/>
      <c r="V130" s="152"/>
      <c r="W130" s="152"/>
      <c r="X130" s="152"/>
      <c r="Y130" s="153"/>
      <c r="Z130" s="153"/>
      <c r="AA130" s="153"/>
      <c r="AB130" s="153"/>
    </row>
    <row r="131" spans="1:28" ht="26.25" hidden="1" x14ac:dyDescent="0.25">
      <c r="A131" s="146" t="s">
        <v>1097</v>
      </c>
      <c r="B131" s="147" t="s">
        <v>1538</v>
      </c>
      <c r="C131" s="148" t="s">
        <v>1416</v>
      </c>
      <c r="D131" s="149">
        <v>3</v>
      </c>
      <c r="E131" s="149">
        <v>1</v>
      </c>
      <c r="F131" s="150" t="s">
        <v>1471</v>
      </c>
      <c r="G131" s="149">
        <v>8</v>
      </c>
      <c r="H131" s="151" t="s">
        <v>1463</v>
      </c>
      <c r="I131" s="150" t="str">
        <f t="shared" si="0"/>
        <v>External Enhancement and Exploration</v>
      </c>
      <c r="J131" s="150" t="s">
        <v>1450</v>
      </c>
      <c r="K131" s="150" t="s">
        <v>1547</v>
      </c>
      <c r="L131" s="154" t="s">
        <v>1548</v>
      </c>
      <c r="M131" s="152"/>
      <c r="N131" s="152"/>
      <c r="O131" s="152"/>
      <c r="P131" s="152"/>
      <c r="Q131" s="152"/>
      <c r="R131" s="152"/>
      <c r="S131" s="152"/>
      <c r="T131" s="152"/>
      <c r="U131" s="152"/>
      <c r="V131" s="152"/>
      <c r="W131" s="152"/>
      <c r="X131" s="152"/>
      <c r="Y131" s="153"/>
      <c r="Z131" s="153"/>
      <c r="AA131" s="153"/>
      <c r="AB131" s="153"/>
    </row>
    <row r="132" spans="1:28" hidden="1" x14ac:dyDescent="0.25">
      <c r="A132" s="146" t="s">
        <v>1102</v>
      </c>
      <c r="B132" s="147" t="s">
        <v>1549</v>
      </c>
      <c r="C132" s="148" t="s">
        <v>1425</v>
      </c>
      <c r="D132" s="149">
        <v>4</v>
      </c>
      <c r="E132" s="149">
        <v>4</v>
      </c>
      <c r="F132" s="150" t="s">
        <v>1442</v>
      </c>
      <c r="G132" s="149">
        <v>16</v>
      </c>
      <c r="H132" s="151" t="s">
        <v>1443</v>
      </c>
      <c r="I132" s="150" t="str">
        <f t="shared" si="0"/>
        <v>Development and Extension</v>
      </c>
      <c r="J132" s="150" t="s">
        <v>1474</v>
      </c>
      <c r="K132" s="149" t="s">
        <v>1550</v>
      </c>
      <c r="L132" s="154" t="s">
        <v>1551</v>
      </c>
      <c r="M132" s="152"/>
      <c r="N132" s="152"/>
      <c r="O132" s="152"/>
      <c r="P132" s="152"/>
      <c r="Q132" s="152"/>
      <c r="R132" s="152"/>
      <c r="S132" s="152"/>
      <c r="T132" s="152"/>
      <c r="U132" s="152"/>
      <c r="V132" s="152"/>
      <c r="W132" s="152"/>
      <c r="X132" s="152"/>
      <c r="Y132" s="153"/>
      <c r="Z132" s="153"/>
      <c r="AA132" s="153"/>
      <c r="AB132" s="153"/>
    </row>
    <row r="133" spans="1:28" ht="26.25" x14ac:dyDescent="0.25">
      <c r="A133" s="160" t="s">
        <v>1125</v>
      </c>
      <c r="B133" s="171" t="s">
        <v>1549</v>
      </c>
      <c r="C133" s="172" t="s">
        <v>1416</v>
      </c>
      <c r="D133" s="173">
        <v>1</v>
      </c>
      <c r="E133" s="173">
        <v>1</v>
      </c>
      <c r="F133" s="169" t="s">
        <v>1471</v>
      </c>
      <c r="G133" s="173">
        <v>9</v>
      </c>
      <c r="H133" s="174" t="s">
        <v>1447</v>
      </c>
      <c r="I133" s="169" t="str">
        <f t="shared" si="0"/>
        <v>Concept Formulation</v>
      </c>
      <c r="J133" s="173" t="s">
        <v>1445</v>
      </c>
      <c r="K133" s="173" t="s">
        <v>1445</v>
      </c>
      <c r="L133" s="165" t="s">
        <v>1552</v>
      </c>
      <c r="M133" s="175"/>
      <c r="N133" s="175"/>
      <c r="O133" s="175"/>
      <c r="P133" s="175"/>
      <c r="Q133" s="175"/>
      <c r="R133" s="175"/>
      <c r="S133" s="175"/>
      <c r="T133" s="175"/>
      <c r="U133" s="175"/>
      <c r="V133" s="175"/>
      <c r="W133" s="175"/>
      <c r="X133" s="175"/>
      <c r="Y133" s="176"/>
      <c r="Z133" s="176"/>
      <c r="AA133" s="176"/>
      <c r="AB133" s="176"/>
    </row>
    <row r="134" spans="1:28" x14ac:dyDescent="0.25">
      <c r="A134" s="146" t="s">
        <v>1136</v>
      </c>
      <c r="B134" s="147" t="s">
        <v>1549</v>
      </c>
      <c r="C134" s="148" t="s">
        <v>1417</v>
      </c>
      <c r="D134" s="149">
        <v>2</v>
      </c>
      <c r="E134" s="149">
        <v>1</v>
      </c>
      <c r="F134" s="150" t="s">
        <v>1446</v>
      </c>
      <c r="G134" s="149">
        <v>10</v>
      </c>
      <c r="H134" s="151" t="s">
        <v>1447</v>
      </c>
      <c r="I134" s="150" t="str">
        <f t="shared" si="0"/>
        <v>Concept Formulation</v>
      </c>
      <c r="J134" s="150" t="s">
        <v>1467</v>
      </c>
      <c r="K134" s="149" t="s">
        <v>1445</v>
      </c>
      <c r="L134" s="154" t="s">
        <v>1553</v>
      </c>
      <c r="M134" s="152"/>
      <c r="N134" s="152"/>
      <c r="O134" s="152"/>
      <c r="P134" s="152"/>
      <c r="Q134" s="152"/>
      <c r="R134" s="152"/>
      <c r="S134" s="152"/>
      <c r="T134" s="152"/>
      <c r="U134" s="152"/>
      <c r="V134" s="152"/>
      <c r="W134" s="152"/>
      <c r="X134" s="152"/>
      <c r="Y134" s="153"/>
      <c r="Z134" s="153"/>
      <c r="AA134" s="153"/>
      <c r="AB134" s="153"/>
    </row>
    <row r="135" spans="1:28" x14ac:dyDescent="0.25">
      <c r="A135" s="146" t="s">
        <v>1141</v>
      </c>
      <c r="B135" s="147" t="s">
        <v>1554</v>
      </c>
      <c r="C135" s="148" t="s">
        <v>1420</v>
      </c>
      <c r="D135" s="149">
        <v>2</v>
      </c>
      <c r="E135" s="149">
        <v>1</v>
      </c>
      <c r="F135" s="150" t="s">
        <v>1446</v>
      </c>
      <c r="G135" s="149">
        <v>10</v>
      </c>
      <c r="H135" s="151" t="s">
        <v>1447</v>
      </c>
      <c r="I135" s="150" t="str">
        <f t="shared" si="0"/>
        <v>Concept Formulation</v>
      </c>
      <c r="J135" s="150" t="s">
        <v>1450</v>
      </c>
      <c r="K135" s="149" t="s">
        <v>1445</v>
      </c>
      <c r="L135" s="154" t="s">
        <v>1555</v>
      </c>
      <c r="M135" s="152"/>
      <c r="N135" s="152"/>
      <c r="O135" s="152"/>
      <c r="P135" s="152"/>
      <c r="Q135" s="152"/>
      <c r="R135" s="152"/>
      <c r="S135" s="152"/>
      <c r="T135" s="152"/>
      <c r="U135" s="152"/>
      <c r="V135" s="152"/>
      <c r="W135" s="152"/>
      <c r="X135" s="152"/>
      <c r="Y135" s="153"/>
      <c r="Z135" s="153"/>
      <c r="AA135" s="153"/>
      <c r="AB135" s="153"/>
    </row>
    <row r="136" spans="1:28" ht="26.25" hidden="1" x14ac:dyDescent="0.25">
      <c r="A136" s="146" t="s">
        <v>1146</v>
      </c>
      <c r="B136" s="147" t="s">
        <v>1554</v>
      </c>
      <c r="C136" s="148" t="s">
        <v>1418</v>
      </c>
      <c r="D136" s="149">
        <v>4</v>
      </c>
      <c r="E136" s="149">
        <v>4</v>
      </c>
      <c r="F136" s="150" t="s">
        <v>1442</v>
      </c>
      <c r="G136" s="149">
        <v>17</v>
      </c>
      <c r="H136" s="151" t="s">
        <v>1463</v>
      </c>
      <c r="I136" s="150" t="str">
        <f t="shared" si="0"/>
        <v>External Enhancement and Exploration</v>
      </c>
      <c r="J136" s="149" t="s">
        <v>1445</v>
      </c>
      <c r="K136" s="149" t="s">
        <v>1495</v>
      </c>
      <c r="L136" s="154" t="s">
        <v>1556</v>
      </c>
      <c r="M136" s="152"/>
      <c r="N136" s="152"/>
      <c r="O136" s="152"/>
      <c r="P136" s="152"/>
      <c r="Q136" s="152"/>
      <c r="R136" s="152"/>
      <c r="S136" s="152"/>
      <c r="T136" s="152"/>
      <c r="U136" s="152"/>
      <c r="V136" s="152"/>
      <c r="W136" s="152"/>
      <c r="X136" s="152"/>
      <c r="Y136" s="153"/>
      <c r="Z136" s="153"/>
      <c r="AA136" s="153"/>
      <c r="AB136" s="153"/>
    </row>
    <row r="137" spans="1:28" ht="26.25" hidden="1" x14ac:dyDescent="0.25">
      <c r="A137" s="146" t="s">
        <v>1146</v>
      </c>
      <c r="B137" s="147" t="s">
        <v>1554</v>
      </c>
      <c r="C137" s="148" t="s">
        <v>1416</v>
      </c>
      <c r="D137" s="149">
        <v>4</v>
      </c>
      <c r="E137" s="149">
        <v>4</v>
      </c>
      <c r="F137" s="150" t="s">
        <v>1442</v>
      </c>
      <c r="G137" s="149">
        <v>17</v>
      </c>
      <c r="H137" s="151" t="s">
        <v>1463</v>
      </c>
      <c r="I137" s="150" t="str">
        <f t="shared" si="0"/>
        <v>External Enhancement and Exploration</v>
      </c>
      <c r="J137" s="149" t="s">
        <v>1445</v>
      </c>
      <c r="K137" s="149" t="s">
        <v>1495</v>
      </c>
      <c r="L137" s="154" t="s">
        <v>1557</v>
      </c>
      <c r="M137" s="152"/>
      <c r="N137" s="152"/>
      <c r="O137" s="152"/>
      <c r="P137" s="152"/>
      <c r="Q137" s="152"/>
      <c r="R137" s="152"/>
      <c r="S137" s="152"/>
      <c r="T137" s="152"/>
      <c r="U137" s="152"/>
      <c r="V137" s="152"/>
      <c r="W137" s="152"/>
      <c r="X137" s="152"/>
      <c r="Y137" s="153"/>
      <c r="Z137" s="153"/>
      <c r="AA137" s="153"/>
      <c r="AB137" s="153"/>
    </row>
    <row r="138" spans="1:28" ht="26.25" hidden="1" x14ac:dyDescent="0.25">
      <c r="A138" s="146" t="s">
        <v>1146</v>
      </c>
      <c r="B138" s="147" t="s">
        <v>1554</v>
      </c>
      <c r="C138" s="148" t="s">
        <v>1420</v>
      </c>
      <c r="D138" s="149">
        <v>4</v>
      </c>
      <c r="E138" s="149">
        <v>4</v>
      </c>
      <c r="F138" s="150" t="s">
        <v>1442</v>
      </c>
      <c r="G138" s="149">
        <v>17</v>
      </c>
      <c r="H138" s="151" t="s">
        <v>1463</v>
      </c>
      <c r="I138" s="150" t="str">
        <f t="shared" si="0"/>
        <v>External Enhancement and Exploration</v>
      </c>
      <c r="J138" s="149" t="s">
        <v>1445</v>
      </c>
      <c r="K138" s="149" t="s">
        <v>1495</v>
      </c>
      <c r="L138" s="154" t="s">
        <v>1558</v>
      </c>
      <c r="M138" s="152"/>
      <c r="N138" s="152"/>
      <c r="O138" s="152"/>
      <c r="P138" s="152"/>
      <c r="Q138" s="152"/>
      <c r="R138" s="152"/>
      <c r="S138" s="152"/>
      <c r="T138" s="152"/>
      <c r="U138" s="152"/>
      <c r="V138" s="152"/>
      <c r="W138" s="152"/>
      <c r="X138" s="152"/>
      <c r="Y138" s="153"/>
      <c r="Z138" s="153"/>
      <c r="AA138" s="153"/>
      <c r="AB138" s="153"/>
    </row>
    <row r="139" spans="1:28" x14ac:dyDescent="0.25">
      <c r="A139" s="160" t="s">
        <v>1157</v>
      </c>
      <c r="B139" s="171" t="s">
        <v>1554</v>
      </c>
      <c r="C139" s="172" t="s">
        <v>1416</v>
      </c>
      <c r="D139" s="173">
        <v>1</v>
      </c>
      <c r="E139" s="173">
        <v>1</v>
      </c>
      <c r="F139" s="169" t="s">
        <v>1471</v>
      </c>
      <c r="G139" s="173">
        <v>9</v>
      </c>
      <c r="H139" s="174" t="s">
        <v>1447</v>
      </c>
      <c r="I139" s="169" t="str">
        <f t="shared" si="0"/>
        <v>Concept Formulation</v>
      </c>
      <c r="J139" s="169" t="s">
        <v>1450</v>
      </c>
      <c r="K139" s="173" t="s">
        <v>1445</v>
      </c>
      <c r="L139" s="165" t="s">
        <v>1559</v>
      </c>
      <c r="M139" s="175"/>
      <c r="N139" s="175"/>
      <c r="O139" s="175"/>
      <c r="P139" s="175"/>
      <c r="Q139" s="175"/>
      <c r="R139" s="175"/>
      <c r="S139" s="175"/>
      <c r="T139" s="175"/>
      <c r="U139" s="175"/>
      <c r="V139" s="175"/>
      <c r="W139" s="175"/>
      <c r="X139" s="175"/>
      <c r="Y139" s="176"/>
      <c r="Z139" s="176"/>
      <c r="AA139" s="176"/>
      <c r="AB139" s="176"/>
    </row>
    <row r="140" spans="1:28" x14ac:dyDescent="0.25">
      <c r="A140" s="146" t="s">
        <v>1168</v>
      </c>
      <c r="B140" s="147" t="s">
        <v>1560</v>
      </c>
      <c r="C140" s="148" t="s">
        <v>1416</v>
      </c>
      <c r="D140" s="149">
        <v>2</v>
      </c>
      <c r="E140" s="149">
        <v>1</v>
      </c>
      <c r="F140" s="150" t="s">
        <v>1446</v>
      </c>
      <c r="G140" s="149">
        <v>10</v>
      </c>
      <c r="H140" s="151" t="s">
        <v>1447</v>
      </c>
      <c r="I140" s="150" t="str">
        <f t="shared" si="0"/>
        <v>Concept Formulation</v>
      </c>
      <c r="J140" s="150" t="s">
        <v>1450</v>
      </c>
      <c r="K140" s="149" t="s">
        <v>1445</v>
      </c>
      <c r="L140" s="154" t="s">
        <v>1561</v>
      </c>
      <c r="M140" s="152"/>
      <c r="N140" s="152"/>
      <c r="O140" s="152"/>
      <c r="P140" s="152"/>
      <c r="Q140" s="152"/>
      <c r="R140" s="152"/>
      <c r="S140" s="152"/>
      <c r="T140" s="152"/>
      <c r="U140" s="152"/>
      <c r="V140" s="152"/>
      <c r="W140" s="152"/>
      <c r="X140" s="152"/>
      <c r="Y140" s="153"/>
      <c r="Z140" s="153"/>
      <c r="AA140" s="153"/>
      <c r="AB140" s="153"/>
    </row>
    <row r="141" spans="1:28" x14ac:dyDescent="0.25">
      <c r="A141" s="146" t="s">
        <v>1173</v>
      </c>
      <c r="B141" s="147" t="s">
        <v>1560</v>
      </c>
      <c r="C141" s="148" t="s">
        <v>1416</v>
      </c>
      <c r="D141" s="149">
        <v>2</v>
      </c>
      <c r="E141" s="149">
        <v>1</v>
      </c>
      <c r="F141" s="150" t="s">
        <v>1446</v>
      </c>
      <c r="G141" s="149">
        <v>10</v>
      </c>
      <c r="H141" s="151" t="s">
        <v>1447</v>
      </c>
      <c r="I141" s="150" t="str">
        <f t="shared" si="0"/>
        <v>Concept Formulation</v>
      </c>
      <c r="J141" s="150" t="s">
        <v>1450</v>
      </c>
      <c r="K141" s="149" t="s">
        <v>1445</v>
      </c>
      <c r="L141" s="154" t="s">
        <v>1540</v>
      </c>
      <c r="M141" s="152"/>
      <c r="N141" s="152"/>
      <c r="O141" s="152"/>
      <c r="P141" s="152"/>
      <c r="Q141" s="152"/>
      <c r="R141" s="152"/>
      <c r="S141" s="152"/>
      <c r="T141" s="152"/>
      <c r="U141" s="152"/>
      <c r="V141" s="152"/>
      <c r="W141" s="152"/>
      <c r="X141" s="152"/>
      <c r="Y141" s="153"/>
      <c r="Z141" s="153"/>
      <c r="AA141" s="153"/>
      <c r="AB141" s="153"/>
    </row>
    <row r="142" spans="1:28" hidden="1" x14ac:dyDescent="0.25">
      <c r="A142" s="146" t="s">
        <v>1178</v>
      </c>
      <c r="B142" s="147" t="s">
        <v>1560</v>
      </c>
      <c r="C142" s="148" t="s">
        <v>1424</v>
      </c>
      <c r="D142" s="149">
        <v>5</v>
      </c>
      <c r="E142" s="149">
        <v>4</v>
      </c>
      <c r="F142" s="150" t="s">
        <v>1442</v>
      </c>
      <c r="G142" s="149">
        <v>17</v>
      </c>
      <c r="H142" s="151" t="s">
        <v>1443</v>
      </c>
      <c r="I142" s="154" t="str">
        <f t="shared" si="0"/>
        <v>Development and Extension</v>
      </c>
      <c r="J142" s="150" t="s">
        <v>1474</v>
      </c>
      <c r="K142" s="149" t="s">
        <v>1495</v>
      </c>
      <c r="L142" s="154" t="s">
        <v>1472</v>
      </c>
      <c r="M142" s="152"/>
      <c r="N142" s="152"/>
      <c r="O142" s="152"/>
      <c r="P142" s="152"/>
      <c r="Q142" s="152"/>
      <c r="R142" s="152"/>
      <c r="S142" s="152"/>
      <c r="T142" s="152"/>
      <c r="U142" s="152"/>
      <c r="V142" s="152"/>
      <c r="W142" s="152"/>
      <c r="X142" s="152"/>
      <c r="Y142" s="153"/>
      <c r="Z142" s="153"/>
      <c r="AA142" s="153"/>
      <c r="AB142" s="153"/>
    </row>
    <row r="143" spans="1:28" hidden="1" x14ac:dyDescent="0.25">
      <c r="A143" s="146" t="s">
        <v>1178</v>
      </c>
      <c r="B143" s="147" t="s">
        <v>1560</v>
      </c>
      <c r="C143" s="148" t="s">
        <v>1424</v>
      </c>
      <c r="D143" s="149">
        <v>5</v>
      </c>
      <c r="E143" s="149">
        <v>4</v>
      </c>
      <c r="F143" s="150" t="s">
        <v>1442</v>
      </c>
      <c r="G143" s="149">
        <v>17</v>
      </c>
      <c r="H143" s="151" t="s">
        <v>1443</v>
      </c>
      <c r="I143" s="154" t="str">
        <f t="shared" si="0"/>
        <v>Development and Extension</v>
      </c>
      <c r="J143" s="150" t="s">
        <v>1474</v>
      </c>
      <c r="K143" s="149" t="s">
        <v>1495</v>
      </c>
      <c r="L143" s="154" t="s">
        <v>1472</v>
      </c>
      <c r="M143" s="152"/>
      <c r="N143" s="152"/>
      <c r="O143" s="152"/>
      <c r="P143" s="152"/>
      <c r="Q143" s="152"/>
      <c r="R143" s="152"/>
      <c r="S143" s="152"/>
      <c r="T143" s="152"/>
      <c r="U143" s="152"/>
      <c r="V143" s="152"/>
      <c r="W143" s="152"/>
      <c r="X143" s="152"/>
      <c r="Y143" s="153"/>
      <c r="Z143" s="153"/>
      <c r="AA143" s="153"/>
      <c r="AB143" s="153"/>
    </row>
    <row r="144" spans="1:28" hidden="1" x14ac:dyDescent="0.25">
      <c r="A144" s="146" t="s">
        <v>1178</v>
      </c>
      <c r="B144" s="147" t="s">
        <v>1560</v>
      </c>
      <c r="C144" s="148" t="s">
        <v>1424</v>
      </c>
      <c r="D144" s="149">
        <v>5</v>
      </c>
      <c r="E144" s="149">
        <v>4</v>
      </c>
      <c r="F144" s="150" t="s">
        <v>1442</v>
      </c>
      <c r="G144" s="149">
        <v>17</v>
      </c>
      <c r="H144" s="151" t="s">
        <v>1443</v>
      </c>
      <c r="I144" s="154" t="str">
        <f t="shared" si="0"/>
        <v>Development and Extension</v>
      </c>
      <c r="J144" s="150" t="s">
        <v>1474</v>
      </c>
      <c r="K144" s="149" t="s">
        <v>1495</v>
      </c>
      <c r="L144" s="154" t="s">
        <v>1472</v>
      </c>
      <c r="M144" s="152"/>
      <c r="N144" s="152"/>
      <c r="O144" s="152"/>
      <c r="P144" s="152"/>
      <c r="Q144" s="152"/>
      <c r="R144" s="152"/>
      <c r="S144" s="152"/>
      <c r="T144" s="152"/>
      <c r="U144" s="152"/>
      <c r="V144" s="152"/>
      <c r="W144" s="152"/>
      <c r="X144" s="152"/>
      <c r="Y144" s="153"/>
      <c r="Z144" s="153"/>
      <c r="AA144" s="153"/>
      <c r="AB144" s="153"/>
    </row>
    <row r="145" spans="1:28" hidden="1" x14ac:dyDescent="0.25">
      <c r="A145" s="146" t="s">
        <v>1178</v>
      </c>
      <c r="B145" s="147" t="s">
        <v>1560</v>
      </c>
      <c r="C145" s="148" t="s">
        <v>1424</v>
      </c>
      <c r="D145" s="149">
        <v>5</v>
      </c>
      <c r="E145" s="149">
        <v>4</v>
      </c>
      <c r="F145" s="150" t="s">
        <v>1442</v>
      </c>
      <c r="G145" s="149">
        <v>17</v>
      </c>
      <c r="H145" s="151" t="s">
        <v>1443</v>
      </c>
      <c r="I145" s="154" t="str">
        <f t="shared" si="0"/>
        <v>Development and Extension</v>
      </c>
      <c r="J145" s="150" t="s">
        <v>1474</v>
      </c>
      <c r="K145" s="149" t="s">
        <v>1495</v>
      </c>
      <c r="L145" s="154" t="s">
        <v>1472</v>
      </c>
      <c r="M145" s="152"/>
      <c r="N145" s="152"/>
      <c r="O145" s="152"/>
      <c r="P145" s="152"/>
      <c r="Q145" s="152"/>
      <c r="R145" s="152"/>
      <c r="S145" s="152"/>
      <c r="T145" s="152"/>
      <c r="U145" s="152"/>
      <c r="V145" s="152"/>
      <c r="W145" s="152"/>
      <c r="X145" s="152"/>
      <c r="Y145" s="153"/>
      <c r="Z145" s="153"/>
      <c r="AA145" s="153"/>
      <c r="AB145" s="153"/>
    </row>
    <row r="146" spans="1:28" x14ac:dyDescent="0.25">
      <c r="A146" s="146" t="s">
        <v>1183</v>
      </c>
      <c r="B146" s="147" t="s">
        <v>1560</v>
      </c>
      <c r="C146" s="148" t="s">
        <v>1416</v>
      </c>
      <c r="D146" s="149">
        <v>2</v>
      </c>
      <c r="E146" s="149">
        <v>1</v>
      </c>
      <c r="F146" s="150" t="s">
        <v>1446</v>
      </c>
      <c r="G146" s="149">
        <v>10</v>
      </c>
      <c r="H146" s="151" t="s">
        <v>1447</v>
      </c>
      <c r="I146" s="150" t="str">
        <f t="shared" si="0"/>
        <v>Concept Formulation</v>
      </c>
      <c r="J146" s="150" t="s">
        <v>1450</v>
      </c>
      <c r="K146" s="149" t="s">
        <v>1445</v>
      </c>
      <c r="L146" s="154" t="s">
        <v>1562</v>
      </c>
      <c r="M146" s="152"/>
      <c r="N146" s="152"/>
      <c r="O146" s="152"/>
      <c r="P146" s="152"/>
      <c r="Q146" s="152"/>
      <c r="R146" s="152"/>
      <c r="S146" s="152"/>
      <c r="T146" s="152"/>
      <c r="U146" s="152"/>
      <c r="V146" s="152"/>
      <c r="W146" s="152"/>
      <c r="X146" s="152"/>
      <c r="Y146" s="153"/>
      <c r="Z146" s="153"/>
      <c r="AA146" s="153"/>
      <c r="AB146" s="153"/>
    </row>
    <row r="147" spans="1:28" x14ac:dyDescent="0.25">
      <c r="A147" s="160" t="s">
        <v>1188</v>
      </c>
      <c r="B147" s="171" t="s">
        <v>1560</v>
      </c>
      <c r="C147" s="172" t="s">
        <v>1416</v>
      </c>
      <c r="D147" s="173">
        <v>1</v>
      </c>
      <c r="E147" s="173">
        <v>1</v>
      </c>
      <c r="F147" s="169" t="s">
        <v>1471</v>
      </c>
      <c r="G147" s="173">
        <v>9</v>
      </c>
      <c r="H147" s="174" t="s">
        <v>1447</v>
      </c>
      <c r="I147" s="169" t="str">
        <f t="shared" si="0"/>
        <v>Concept Formulation</v>
      </c>
      <c r="J147" s="169" t="s">
        <v>1450</v>
      </c>
      <c r="K147" s="173" t="s">
        <v>1445</v>
      </c>
      <c r="L147" s="165" t="s">
        <v>1563</v>
      </c>
      <c r="M147" s="175"/>
      <c r="N147" s="175"/>
      <c r="O147" s="175"/>
      <c r="P147" s="175"/>
      <c r="Q147" s="175"/>
      <c r="R147" s="175"/>
      <c r="S147" s="175"/>
      <c r="T147" s="175"/>
      <c r="U147" s="175"/>
      <c r="V147" s="175"/>
      <c r="W147" s="175"/>
      <c r="X147" s="175"/>
      <c r="Y147" s="176"/>
      <c r="Z147" s="176"/>
      <c r="AA147" s="176"/>
      <c r="AB147" s="176"/>
    </row>
    <row r="148" spans="1:28" ht="26.25" hidden="1" x14ac:dyDescent="0.25">
      <c r="A148" s="146" t="s">
        <v>1193</v>
      </c>
      <c r="B148" s="147" t="s">
        <v>1560</v>
      </c>
      <c r="C148" s="148" t="s">
        <v>1416</v>
      </c>
      <c r="D148" s="149">
        <v>3</v>
      </c>
      <c r="E148" s="149">
        <v>1</v>
      </c>
      <c r="F148" s="150" t="s">
        <v>1471</v>
      </c>
      <c r="G148" s="149">
        <v>8</v>
      </c>
      <c r="H148" s="151" t="s">
        <v>1463</v>
      </c>
      <c r="I148" s="150" t="str">
        <f t="shared" si="0"/>
        <v>External Enhancement and Exploration</v>
      </c>
      <c r="J148" s="150" t="s">
        <v>1450</v>
      </c>
      <c r="K148" s="149" t="s">
        <v>1445</v>
      </c>
      <c r="L148" s="154" t="s">
        <v>1564</v>
      </c>
      <c r="M148" s="152"/>
      <c r="N148" s="152"/>
      <c r="O148" s="152"/>
      <c r="P148" s="152"/>
      <c r="Q148" s="152"/>
      <c r="R148" s="152"/>
      <c r="S148" s="152"/>
      <c r="T148" s="152"/>
      <c r="U148" s="152"/>
      <c r="V148" s="152"/>
      <c r="W148" s="152"/>
      <c r="X148" s="152"/>
      <c r="Y148" s="153"/>
      <c r="Z148" s="153"/>
      <c r="AA148" s="153"/>
      <c r="AB148" s="153"/>
    </row>
    <row r="149" spans="1:28" ht="26.25" hidden="1" x14ac:dyDescent="0.25">
      <c r="A149" s="146" t="s">
        <v>1204</v>
      </c>
      <c r="B149" s="147" t="s">
        <v>1560</v>
      </c>
      <c r="C149" s="148" t="s">
        <v>1416</v>
      </c>
      <c r="D149" s="149">
        <v>4</v>
      </c>
      <c r="E149" s="149">
        <v>4</v>
      </c>
      <c r="F149" s="150" t="s">
        <v>1442</v>
      </c>
      <c r="G149" s="149">
        <v>18</v>
      </c>
      <c r="H149" s="151" t="s">
        <v>1463</v>
      </c>
      <c r="I149" s="150" t="str">
        <f t="shared" si="0"/>
        <v>External Enhancement and Exploration</v>
      </c>
      <c r="J149" s="150" t="s">
        <v>1450</v>
      </c>
      <c r="K149" s="149" t="s">
        <v>1445</v>
      </c>
      <c r="L149" s="154" t="s">
        <v>1563</v>
      </c>
      <c r="M149" s="152"/>
      <c r="N149" s="152"/>
      <c r="O149" s="152"/>
      <c r="P149" s="152"/>
      <c r="Q149" s="152"/>
      <c r="R149" s="152"/>
      <c r="S149" s="152"/>
      <c r="T149" s="152"/>
      <c r="U149" s="152"/>
      <c r="V149" s="152"/>
      <c r="W149" s="152"/>
      <c r="X149" s="152"/>
      <c r="Y149" s="153"/>
      <c r="Z149" s="153"/>
      <c r="AA149" s="153"/>
      <c r="AB149" s="153"/>
    </row>
    <row r="150" spans="1:28" ht="26.25" hidden="1" x14ac:dyDescent="0.25">
      <c r="A150" s="146" t="s">
        <v>1209</v>
      </c>
      <c r="B150" s="147" t="s">
        <v>1560</v>
      </c>
      <c r="C150" s="148" t="s">
        <v>1416</v>
      </c>
      <c r="D150" s="149">
        <v>3</v>
      </c>
      <c r="E150" s="149">
        <v>4</v>
      </c>
      <c r="F150" s="150" t="s">
        <v>1462</v>
      </c>
      <c r="G150" s="149">
        <v>15</v>
      </c>
      <c r="H150" s="151" t="s">
        <v>1463</v>
      </c>
      <c r="I150" s="150" t="str">
        <f t="shared" si="0"/>
        <v>External Enhancement and Exploration</v>
      </c>
      <c r="J150" s="150" t="s">
        <v>1565</v>
      </c>
      <c r="K150" s="149" t="s">
        <v>1445</v>
      </c>
      <c r="L150" s="154" t="s">
        <v>1566</v>
      </c>
      <c r="M150" s="152"/>
      <c r="N150" s="152"/>
      <c r="O150" s="152"/>
      <c r="P150" s="152"/>
      <c r="Q150" s="152"/>
      <c r="R150" s="152"/>
      <c r="S150" s="152"/>
      <c r="T150" s="152"/>
      <c r="U150" s="152"/>
      <c r="V150" s="152"/>
      <c r="W150" s="152"/>
      <c r="X150" s="152"/>
      <c r="Y150" s="153"/>
      <c r="Z150" s="153"/>
      <c r="AA150" s="153"/>
      <c r="AB150" s="153"/>
    </row>
    <row r="151" spans="1:28" x14ac:dyDescent="0.25">
      <c r="A151" s="160" t="s">
        <v>1214</v>
      </c>
      <c r="B151" s="171" t="s">
        <v>1560</v>
      </c>
      <c r="C151" s="172" t="s">
        <v>1418</v>
      </c>
      <c r="D151" s="173">
        <v>3</v>
      </c>
      <c r="E151" s="173">
        <v>1</v>
      </c>
      <c r="F151" s="169" t="s">
        <v>1471</v>
      </c>
      <c r="G151" s="173">
        <v>8</v>
      </c>
      <c r="H151" s="174" t="s">
        <v>1447</v>
      </c>
      <c r="I151" s="169" t="str">
        <f t="shared" si="0"/>
        <v>Concept Formulation</v>
      </c>
      <c r="J151" s="169" t="s">
        <v>1450</v>
      </c>
      <c r="K151" s="173" t="s">
        <v>1445</v>
      </c>
      <c r="L151" s="165" t="s">
        <v>1567</v>
      </c>
      <c r="M151" s="175"/>
      <c r="N151" s="175"/>
      <c r="O151" s="175"/>
      <c r="P151" s="175"/>
      <c r="Q151" s="175"/>
      <c r="R151" s="175"/>
      <c r="S151" s="175"/>
      <c r="T151" s="175"/>
      <c r="U151" s="175"/>
      <c r="V151" s="175"/>
      <c r="W151" s="175"/>
      <c r="X151" s="175"/>
      <c r="Y151" s="176"/>
      <c r="Z151" s="176"/>
      <c r="AA151" s="176"/>
      <c r="AB151" s="176"/>
    </row>
    <row r="152" spans="1:28" x14ac:dyDescent="0.25">
      <c r="A152" s="160" t="s">
        <v>1214</v>
      </c>
      <c r="B152" s="171" t="s">
        <v>1560</v>
      </c>
      <c r="C152" s="172" t="s">
        <v>1418</v>
      </c>
      <c r="D152" s="173">
        <v>3</v>
      </c>
      <c r="E152" s="173">
        <v>1</v>
      </c>
      <c r="F152" s="169" t="s">
        <v>1471</v>
      </c>
      <c r="G152" s="173">
        <v>8</v>
      </c>
      <c r="H152" s="174" t="s">
        <v>1447</v>
      </c>
      <c r="I152" s="169" t="str">
        <f t="shared" si="0"/>
        <v>Concept Formulation</v>
      </c>
      <c r="J152" s="169" t="s">
        <v>1450</v>
      </c>
      <c r="K152" s="173" t="s">
        <v>1445</v>
      </c>
      <c r="L152" s="165" t="s">
        <v>1568</v>
      </c>
      <c r="M152" s="175"/>
      <c r="N152" s="175"/>
      <c r="O152" s="175"/>
      <c r="P152" s="175"/>
      <c r="Q152" s="175"/>
      <c r="R152" s="175"/>
      <c r="S152" s="175"/>
      <c r="T152" s="175"/>
      <c r="U152" s="175"/>
      <c r="V152" s="175"/>
      <c r="W152" s="175"/>
      <c r="X152" s="175"/>
      <c r="Y152" s="176"/>
      <c r="Z152" s="176"/>
      <c r="AA152" s="176"/>
      <c r="AB152" s="176"/>
    </row>
    <row r="153" spans="1:28" ht="26.25" hidden="1" x14ac:dyDescent="0.25">
      <c r="A153" s="146" t="s">
        <v>1219</v>
      </c>
      <c r="B153" s="147" t="s">
        <v>1560</v>
      </c>
      <c r="C153" s="148" t="s">
        <v>1424</v>
      </c>
      <c r="D153" s="149">
        <v>4</v>
      </c>
      <c r="E153" s="149">
        <v>4</v>
      </c>
      <c r="F153" s="150" t="s">
        <v>1442</v>
      </c>
      <c r="G153" s="149">
        <v>16</v>
      </c>
      <c r="H153" s="151" t="s">
        <v>1443</v>
      </c>
      <c r="I153" s="154" t="str">
        <f t="shared" si="0"/>
        <v>Development and Extension</v>
      </c>
      <c r="J153" s="150" t="s">
        <v>1450</v>
      </c>
      <c r="K153" s="149" t="s">
        <v>1445</v>
      </c>
      <c r="L153" s="154" t="s">
        <v>1569</v>
      </c>
      <c r="M153" s="152"/>
      <c r="N153" s="152"/>
      <c r="O153" s="152"/>
      <c r="P153" s="152"/>
      <c r="Q153" s="152"/>
      <c r="R153" s="152"/>
      <c r="S153" s="152"/>
      <c r="T153" s="152"/>
      <c r="U153" s="152"/>
      <c r="V153" s="152"/>
      <c r="W153" s="152"/>
      <c r="X153" s="152"/>
      <c r="Y153" s="153"/>
      <c r="Z153" s="153"/>
      <c r="AA153" s="153"/>
      <c r="AB153" s="153"/>
    </row>
    <row r="154" spans="1:28" ht="26.25" hidden="1" x14ac:dyDescent="0.25">
      <c r="A154" s="146" t="s">
        <v>1219</v>
      </c>
      <c r="B154" s="147" t="s">
        <v>1560</v>
      </c>
      <c r="C154" s="148" t="s">
        <v>1424</v>
      </c>
      <c r="D154" s="149">
        <v>4</v>
      </c>
      <c r="E154" s="149">
        <v>4</v>
      </c>
      <c r="F154" s="150" t="s">
        <v>1442</v>
      </c>
      <c r="G154" s="149">
        <v>16</v>
      </c>
      <c r="H154" s="151" t="s">
        <v>1443</v>
      </c>
      <c r="I154" s="154" t="str">
        <f t="shared" si="0"/>
        <v>Development and Extension</v>
      </c>
      <c r="J154" s="150" t="s">
        <v>1450</v>
      </c>
      <c r="K154" s="149" t="s">
        <v>1445</v>
      </c>
      <c r="L154" s="154" t="s">
        <v>1570</v>
      </c>
      <c r="M154" s="152"/>
      <c r="N154" s="152"/>
      <c r="O154" s="152"/>
      <c r="P154" s="152"/>
      <c r="Q154" s="152"/>
      <c r="R154" s="152"/>
      <c r="S154" s="152"/>
      <c r="T154" s="152"/>
      <c r="U154" s="152"/>
      <c r="V154" s="152"/>
      <c r="W154" s="152"/>
      <c r="X154" s="152"/>
      <c r="Y154" s="153"/>
      <c r="Z154" s="153"/>
      <c r="AA154" s="153"/>
      <c r="AB154" s="153"/>
    </row>
  </sheetData>
  <autoFilter ref="A1:AB154">
    <filterColumn colId="8">
      <filters>
        <filter val="Concept Formulation"/>
      </filters>
    </filterColumn>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General</vt:lpstr>
      <vt:lpstr>1st Filter</vt:lpstr>
      <vt:lpstr>2nd Filter</vt:lpstr>
      <vt:lpstr>Extraction</vt:lpstr>
      <vt:lpstr>General Analysis</vt:lpstr>
      <vt:lpstr>Contributions status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Cristina Cerdeiral</dc:creator>
  <cp:lastModifiedBy>cerdeiral</cp:lastModifiedBy>
  <dcterms:created xsi:type="dcterms:W3CDTF">2018-03-26T21:59:07Z</dcterms:created>
  <dcterms:modified xsi:type="dcterms:W3CDTF">2018-03-26T22:10:41Z</dcterms:modified>
</cp:coreProperties>
</file>